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rbaiza\MyStuff\PROPOSAL\"/>
    </mc:Choice>
  </mc:AlternateContent>
  <bookViews>
    <workbookView xWindow="0" yWindow="0" windowWidth="25125" windowHeight="14235" tabRatio="717"/>
  </bookViews>
  <sheets>
    <sheet name="Instructions" sheetId="21" r:id="rId1"/>
    <sheet name="Assessment" sheetId="4" r:id="rId2"/>
    <sheet name="Standards Crosswalk" sheetId="5" r:id="rId3"/>
    <sheet name="Analyst Report" sheetId="9" r:id="rId4"/>
    <sheet name="Summary Report" sheetId="16" r:id="rId5"/>
    <sheet name="High Risk Non-Compliant" sheetId="15" r:id="rId6"/>
    <sheet name="Questions" sheetId="11" r:id="rId7"/>
    <sheet name="Crosswalk Detail" sheetId="17" state="hidden" r:id="rId8"/>
    <sheet name="Values" sheetId="8" r:id="rId9"/>
    <sheet name="Acknowledgments" sheetId="19"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<sst xmlns="http://schemas.openxmlformats.org/spreadsheetml/2006/main" count="2562" uniqueCount="1697">
  <si>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</si>
  <si>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</si>
  <si>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</si>
  <si>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</si>
  <si>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</si>
  <si>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</si>
  <si>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</si>
  <si>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</si>
  <si>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</si>
  <si>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</si>
  <si>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</si>
  <si>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</si>
  <si>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</si>
  <si>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</si>
  <si>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</si>
  <si>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</si>
  <si>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</si>
  <si>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</si>
  <si>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</si>
  <si>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</si>
  <si>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</si>
  <si>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</si>
  <si>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</si>
  <si>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</si>
  <si>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</si>
  <si>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</si>
  <si>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</si>
  <si>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</si>
  <si>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</si>
  <si>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</si>
  <si>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</si>
  <si>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</si>
  <si>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</si>
  <si>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</si>
  <si>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</si>
  <si>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</si>
  <si>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</si>
  <si>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</si>
  <si>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</si>
  <si>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</si>
  <si>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</si>
  <si>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</si>
  <si>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</si>
  <si>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</si>
  <si>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</si>
  <si>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</si>
  <si>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</si>
  <si>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</si>
  <si>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</si>
  <si>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</si>
  <si>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</si>
  <si>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</si>
  <si>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</si>
  <si>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</si>
  <si>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</si>
  <si>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</si>
  <si>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</si>
  <si>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</si>
  <si>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</si>
  <si>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</si>
  <si>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</si>
  <si>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</si>
  <si>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</si>
  <si>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</si>
  <si>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</si>
  <si>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</si>
  <si>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</si>
  <si>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</si>
  <si>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</si>
  <si>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</si>
  <si>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</si>
  <si>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</si>
  <si>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</si>
  <si>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</si>
  <si>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</si>
  <si>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</si>
  <si>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</si>
  <si>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</si>
  <si>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</si>
  <si>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</si>
  <si>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</si>
  <si>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</si>
  <si>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</si>
  <si>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</si>
  <si>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</si>
  <si>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</si>
  <si>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</si>
  <si>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</si>
  <si>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</si>
  <si>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</si>
  <si>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</si>
  <si>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</si>
  <si>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</si>
  <si>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</si>
  <si>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</si>
  <si>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</si>
  <si>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</si>
  <si>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</si>
  <si>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</si>
  <si>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</si>
  <si>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</si>
  <si>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</si>
  <si>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</si>
  <si>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</si>
  <si>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</si>
  <si>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</si>
  <si>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</si>
  <si>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</si>
  <si>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</si>
  <si>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</si>
  <si>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</si>
  <si>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</si>
  <si>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</si>
  <si>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</si>
  <si>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</si>
  <si>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</si>
  <si>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</si>
  <si>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</si>
  <si>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</si>
  <si>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</si>
  <si>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</si>
  <si>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</si>
  <si>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</si>
  <si>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</si>
  <si>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</si>
  <si>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</si>
  <si>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</si>
  <si>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</si>
  <si>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</si>
  <si>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</si>
  <si>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</si>
  <si>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</si>
  <si>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</si>
  <si>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</si>
  <si>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</si>
  <si>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</si>
  <si>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</si>
  <si>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</si>
  <si>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</si>
  <si>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</si>
  <si>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</si>
  <si>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</si>
  <si>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</si>
  <si>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</si>
  <si>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</si>
  <si>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</si>
  <si>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</si>
  <si>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</si>
  <si>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</si>
  <si>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</si>
  <si>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</si>
  <si>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</si>
  <si>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</si>
  <si>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</si>
  <si>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</si>
  <si>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</si>
  <si>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</si>
  <si>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</si>
  <si>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</si>
  <si>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</si>
  <si>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</si>
  <si>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</si>
  <si>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</si>
  <si>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</si>
  <si>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</si>
  <si>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</si>
  <si>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</si>
  <si>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</si>
  <si>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</si>
  <si>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</si>
  <si>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</si>
  <si>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</si>
  <si>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</si>
  <si>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</si>
  <si>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</si>
  <si>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</si>
  <si>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</si>
  <si>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</si>
  <si>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</si>
  <si>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</si>
  <si>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</si>
  <si>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</si>
  <si>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</si>
  <si>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</si>
  <si>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</si>
  <si>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</si>
  <si>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</si>
  <si>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</si>
  <si>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</si>
  <si>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</si>
  <si>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</si>
  <si>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</si>
  <si>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</si>
  <si>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</si>
  <si>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</si>
  <si>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</si>
  <si>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</si>
  <si>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</si>
  <si>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</si>
  <si>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</si>
  <si>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</si>
  <si>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</si>
  <si>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</si>
  <si>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</si>
  <si>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</si>
  <si>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</si>
  <si>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</si>
  <si>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</si>
  <si>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</si>
  <si>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</si>
  <si>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</si>
  <si>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</si>
  <si>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</si>
  <si>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</si>
  <si>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</si>
  <si>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</si>
  <si>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</si>
  <si>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</si>
  <si>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</si>
  <si>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</si>
  <si>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</si>
  <si>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</si>
  <si>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</si>
  <si>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</si>
  <si>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</si>
  <si>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</si>
  <si>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</si>
  <si>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</si>
  <si>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</si>
  <si>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</si>
  <si>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</si>
  <si>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</si>
  <si>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</si>
  <si>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</si>
  <si>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</si>
  <si>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</si>
  <si>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</si>
  <si>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</si>
  <si>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</si>
  <si>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</si>
  <si>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</si>
  <si>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</si>
  <si>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</si>
  <si>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</si>
  <si>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</si>
  <si>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</si>
  <si>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</si>
  <si>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</si>
  <si>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</si>
  <si>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</si>
  <si>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</si>
  <si>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</si>
  <si>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</si>
  <si>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</si>
  <si>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</si>
  <si>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</si>
  <si>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</si>
  <si>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</si>
  <si>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</si>
  <si>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</si>
  <si>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</si>
  <si>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</si>
  <si>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</si>
  <si>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</si>
  <si>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</si>
  <si>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</si>
  <si>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</si>
  <si>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</si>
  <si>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</si>
  <si>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</si>
  <si>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</si>
  <si>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</si>
  <si>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</si>
  <si>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</si>
  <si>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</si>
  <si>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</si>
  <si>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</si>
  <si>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</si>
  <si>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</si>
  <si>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</si>
  <si>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</si>
  <si>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</si>
  <si>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</si>
  <si>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</si>
  <si>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</si>
  <si>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</si>
  <si>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</si>
  <si>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</si>
  <si>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</si>
  <si>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</si>
  <si>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</si>
  <si>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</si>
  <si>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</si>
  <si>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</si>
  <si>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</si>
  <si>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</si>
  <si>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</si>
  <si>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</si>
  <si>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</si>
  <si>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</si>
  <si>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</si>
  <si>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</si>
  <si>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</si>
  <si>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</si>
  <si>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</si>
  <si>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</si>
  <si>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</si>
  <si>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</si>
  <si>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</si>
  <si>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</si>
  <si>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</si>
  <si>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</si>
  <si>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</si>
  <si>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</si>
  <si>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</si>
  <si>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</si>
  <si>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</si>
  <si>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</si>
  <si>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</si>
  <si>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</si>
  <si>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</si>
  <si>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</si>
  <si>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</si>
  <si>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</si>
  <si>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</si>
  <si>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</si>
  <si>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</si>
  <si>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</si>
  <si>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</si>
  <si>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</si>
  <si>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</si>
  <si>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</si>
  <si>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</si>
  <si>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</si>
  <si>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</si>
  <si>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</si>
  <si>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</si>
  <si>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</si>
  <si>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</si>
  <si>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</si>
  <si>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</si>
  <si>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</si>
  <si>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</si>
  <si>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</si>
  <si>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</si>
  <si>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</si>
  <si>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</si>
  <si>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</si>
  <si>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</si>
  <si>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</si>
  <si>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</si>
  <si>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</si>
  <si>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</si>
  <si>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</si>
  <si>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</si>
  <si>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</si>
  <si>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</si>
  <si>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</si>
  <si>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</si>
  <si>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</si>
  <si>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</si>
  <si>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</si>
  <si>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</si>
  <si>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</si>
  <si>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</si>
  <si>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</si>
  <si>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</si>
  <si>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</si>
  <si>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</si>
  <si>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</si>
  <si>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</si>
  <si>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</si>
  <si>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</si>
  <si>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</si>
  <si>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</si>
  <si>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</si>
  <si>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</si>
  <si>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</si>
  <si>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</si>
  <si>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</si>
  <si>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</si>
  <si>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</si>
  <si>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</si>
  <si>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</si>
  <si>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</si>
  <si>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</si>
  <si>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</si>
  <si>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</si>
  <si>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</si>
  <si>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</si>
  <si>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</si>
  <si>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</si>
  <si>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</si>
  <si>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</si>
  <si>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</si>
  <si>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</si>
  <si>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</si>
  <si>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</si>
  <si>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</si>
  <si>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</si>
  <si>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</si>
  <si>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</si>
  <si>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</si>
  <si>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</si>
  <si>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</si>
  <si>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</si>
  <si>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</si>
  <si>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</si>
  <si>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</si>
  <si>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</si>
  <si>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</si>
  <si>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</si>
  <si>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</si>
  <si>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</si>
  <si>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</si>
  <si>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</si>
  <si>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</si>
  <si>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</si>
  <si>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</si>
  <si>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</si>
  <si>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</si>
  <si>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</si>
  <si>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</si>
  <si>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</si>
  <si>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</si>
  <si>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</si>
  <si>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</si>
  <si>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</si>
  <si>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</si>
  <si>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</si>
  <si>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</si>
  <si>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</si>
  <si>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</si>
  <si>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</si>
  <si>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</si>
  <si>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</si>
  <si>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</si>
  <si>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</si>
  <si>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</si>
  <si>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</si>
  <si>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</si>
  <si>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</si>
  <si>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</si>
  <si>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</si>
  <si>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</si>
  <si>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</si>
  <si>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</si>
  <si>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</si>
  <si>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</si>
  <si>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</si>
  <si>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</si>
  <si>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</si>
  <si>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</si>
  <si>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</si>
  <si>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</si>
  <si>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</si>
  <si>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</si>
  <si>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</si>
  <si>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</si>
  <si>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</si>
  <si>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</si>
  <si>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</si>
  <si>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</si>
  <si>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</si>
  <si>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</si>
  <si>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</si>
  <si>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</si>
  <si>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</si>
  <si>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</si>
  <si>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</si>
  <si>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</si>
  <si>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</si>
  <si>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</si>
  <si>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</si>
  <si>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</si>
  <si>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</si>
  <si>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</si>
  <si>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</si>
  <si>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</si>
  <si>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</si>
  <si>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</si>
  <si>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</si>
  <si>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</si>
  <si>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</si>
  <si>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</si>
  <si>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</si>
  <si>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</si>
  <si>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</si>
  <si>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</si>
  <si>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</si>
  <si>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</si>
  <si>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</si>
  <si>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</si>
  <si>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</si>
  <si>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</si>
  <si>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</si>
  <si>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</si>
  <si>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</si>
  <si>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</si>
  <si>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</si>
  <si>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</si>
  <si>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</si>
  <si>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</si>
  <si>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</si>
  <si>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</si>
  <si>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</si>
  <si>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</si>
  <si>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</si>
  <si>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</si>
  <si>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</si>
  <si>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</si>
  <si>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</si>
  <si>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</si>
  <si>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</si>
  <si>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</si>
  <si>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</si>
  <si>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</si>
  <si>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</si>
  <si>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</si>
  <si>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</si>
  <si>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</si>
  <si>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</si>
  <si>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</si>
  <si>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</si>
  <si>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</si>
  <si>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</si>
  <si>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</si>
  <si>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</si>
  <si>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</si>
  <si>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</si>
  <si>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</si>
  <si>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</si>
  <si>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</si>
  <si>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</si>
  <si>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</si>
  <si>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</si>
  <si>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</si>
  <si>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</si>
  <si>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</si>
  <si>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</si>
  <si>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</si>
  <si>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</si>
  <si>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</si>
  <si>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</si>
  <si>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</si>
  <si>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</si>
  <si>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</si>
  <si>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</si>
  <si>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</si>
  <si>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</si>
  <si>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</si>
  <si>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</si>
  <si>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</si>
  <si>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</si>
  <si>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</si>
  <si>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</si>
  <si>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</si>
  <si>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</si>
  <si>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</si>
  <si>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</si>
  <si>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</si>
  <si>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</si>
  <si>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</si>
  <si>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</si>
  <si>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</si>
  <si>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</si>
  <si>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</si>
  <si>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</si>
  <si>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</si>
  <si>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</si>
  <si>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</si>
  <si>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</si>
  <si>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</si>
  <si>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</si>
  <si>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</si>
  <si>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</si>
  <si>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</si>
  <si>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</si>
  <si>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</si>
  <si>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</si>
  <si>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</si>
  <si>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</si>
  <si>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</si>
  <si>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</si>
  <si>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</si>
  <si>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</si>
  <si>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</si>
  <si>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</si>
  <si>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</si>
  <si>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</si>
  <si>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</si>
  <si>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</si>
  <si>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</si>
  <si>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</si>
  <si>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</si>
  <si>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</si>
  <si>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</si>
  <si>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</si>
  <si>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</si>
  <si>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</si>
  <si>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</si>
  <si>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</si>
  <si>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</si>
  <si>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</si>
  <si>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</si>
  <si>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</si>
  <si>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</si>
  <si>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</si>
  <si>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</si>
  <si>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</si>
  <si>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</si>
  <si>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</si>
  <si>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</si>
  <si>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</si>
  <si>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</si>
  <si>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</si>
  <si>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</si>
  <si>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</si>
  <si>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</si>
  <si>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</si>
  <si>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</si>
  <si>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</si>
  <si>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</si>
  <si>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</si>
  <si>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</si>
  <si>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</si>
  <si>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</si>
  <si>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</si>
  <si>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</si>
  <si>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</si>
  <si>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</si>
  <si>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</si>
  <si>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</si>
  <si>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</si>
  <si>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</si>
  <si>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</si>
  <si>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</si>
  <si>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</si>
  <si>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</si>
  <si>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</si>
  <si>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</si>
  <si>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</si>
  <si>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</si>
  <si>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</si>
  <si>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</si>
  <si>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</si>
  <si>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</si>
  <si>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</si>
  <si>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</si>
  <si>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</si>
  <si>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</si>
  <si>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</si>
  <si>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</si>
  <si>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</si>
  <si>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</si>
  <si>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</si>
  <si>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</si>
  <si>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</si>
  <si>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</si>
  <si>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</si>
  <si>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</si>
  <si>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</si>
  <si>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</si>
  <si>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</si>
  <si>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</si>
  <si>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</si>
  <si>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</si>
  <si>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</si>
  <si>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</si>
  <si>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</si>
  <si>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</si>
  <si>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</si>
  <si>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</si>
  <si>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</si>
  <si>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</si>
  <si>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</si>
  <si>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</si>
  <si>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</si>
  <si>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</si>
  <si>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</si>
  <si>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</si>
  <si>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</si>
  <si>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</si>
  <si>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</si>
  <si>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</si>
  <si>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</si>
  <si>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</si>
  <si>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</si>
  <si>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</si>
  <si>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</si>
  <si>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</si>
  <si>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</si>
  <si>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</si>
  <si>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</si>
  <si>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</si>
  <si>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</si>
  <si>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</si>
  <si>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</si>
  <si>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</si>
  <si>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</si>
  <si>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</si>
  <si>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</si>
  <si>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</si>
  <si>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</si>
  <si>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</si>
  <si>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</si>
  <si>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</si>
  <si>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</si>
  <si>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</si>
  <si>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</si>
  <si>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</si>
  <si>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</si>
  <si>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</si>
  <si>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</si>
  <si>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</si>
  <si>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</si>
  <si>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</si>
  <si>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</si>
  <si>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</si>
  <si>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</si>
  <si>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</si>
  <si>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</si>
  <si>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</si>
  <si>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</si>
  <si>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</si>
  <si>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</si>
  <si>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</si>
  <si>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</si>
  <si>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</si>
  <si>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</si>
  <si>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</si>
  <si>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</si>
  <si>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</si>
  <si>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</si>
  <si>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</si>
  <si>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</si>
  <si>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</si>
  <si>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</si>
  <si>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</si>
  <si>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</si>
  <si>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</si>
  <si>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</si>
  <si>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</si>
  <si>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</si>
  <si>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</si>
  <si>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</si>
  <si>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</si>
  <si>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</si>
  <si>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</si>
  <si>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</si>
  <si>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</si>
  <si>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</si>
  <si>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</si>
  <si>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</si>
  <si>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</si>
  <si>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</si>
  <si>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</si>
  <si>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</si>
  <si>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</si>
  <si>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</si>
  <si>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</si>
  <si>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</si>
  <si>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</si>
  <si>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</si>
  <si>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</si>
  <si>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</si>
  <si>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</si>
  <si>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</si>
  <si>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</si>
  <si>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</si>
  <si>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</si>
  <si>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</si>
  <si>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</si>
  <si>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</si>
  <si>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</si>
  <si>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</si>
  <si>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</si>
  <si>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</si>
  <si>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</si>
  <si>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</si>
  <si>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</si>
  <si>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</si>
  <si>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</si>
  <si>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</si>
  <si>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</si>
  <si>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</si>
  <si>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</si>
  <si>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</si>
  <si>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</si>
  <si>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</si>
  <si>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</si>
  <si>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</si>
  <si>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</si>
  <si>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</si>
  <si>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</si>
  <si>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</si>
  <si>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</si>
  <si>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</si>
  <si>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</si>
  <si>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</si>
  <si>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</si>
  <si>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</si>
  <si>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</si>
  <si>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</si>
  <si>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</si>
  <si>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</si>
  <si>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</si>
  <si>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</si>
  <si>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</si>
  <si>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</si>
  <si>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</si>
  <si>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</si>
  <si>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</si>
  <si>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</si>
  <si>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</si>
  <si>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</si>
  <si>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</si>
  <si>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</si>
  <si>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</si>
  <si>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</si>
  <si>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</si>
  <si>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</si>
  <si>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</si>
  <si>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</si>
  <si>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</si>
  <si>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</si>
  <si>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</si>
  <si>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</si>
  <si>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</si>
  <si>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</si>
  <si>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</si>
  <si>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</si>
  <si>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</si>
  <si>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</si>
  <si>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</si>
  <si>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</si>
  <si>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</si>
  <si>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</si>
  <si>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</si>
  <si>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</si>
  <si>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</si>
  <si>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</si>
  <si>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</si>
  <si>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</si>
  <si>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</si>
  <si>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</si>
  <si>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</si>
  <si>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</si>
  <si>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</si>
  <si>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</si>
  <si>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</si>
  <si>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</si>
  <si>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</si>
  <si>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</si>
  <si>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</si>
  <si>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</si>
  <si>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</si>
  <si>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</si>
  <si>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</si>
  <si>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</si>
  <si>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</si>
  <si>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</si>
  <si>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</si>
  <si>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</si>
  <si>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</si>
  <si>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</si>
  <si>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</si>
  <si>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</si>
  <si>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</si>
  <si>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</si>
  <si>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</si>
  <si>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</si>
  <si>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</si>
  <si>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</si>
  <si>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</si>
  <si>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</si>
  <si>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</si>
  <si>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</si>
  <si>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</si>
  <si>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</si>
  <si>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</si>
  <si>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</si>
  <si>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</si>
  <si>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</si>
  <si>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</si>
  <si>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</si>
  <si>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</si>
  <si>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</si>
  <si>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</si>
  <si>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</si>
  <si>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</si>
  <si>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</si>
  <si>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</si>
  <si>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</si>
  <si>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</si>
  <si>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</si>
  <si>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</si>
  <si>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</si>
  <si>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</si>
  <si>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</si>
  <si>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</si>
  <si>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</si>
  <si>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</si>
  <si>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</si>
  <si>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</si>
  <si>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</si>
  <si>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</si>
  <si>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</si>
  <si>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</si>
  <si>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</si>
  <si>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</si>
  <si>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</si>
  <si>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</si>
  <si>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</si>
  <si>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</si>
  <si>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</si>
  <si>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</si>
  <si>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</si>
  <si>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</si>
  <si>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</si>
  <si>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</si>
  <si>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</si>
  <si>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</si>
  <si>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</si>
  <si>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</si>
  <si>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</si>
  <si>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</si>
  <si>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</si>
  <si>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</si>
  <si>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</si>
  <si>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</si>
  <si>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</si>
  <si>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</si>
  <si>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</si>
  <si>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</si>
  <si>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</si>
  <si>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</si>
  <si>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</si>
  <si>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</si>
  <si>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</si>
  <si>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</si>
  <si>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</si>
  <si>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</si>
  <si>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</si>
  <si>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</si>
  <si>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</si>
  <si>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</si>
  <si>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</si>
  <si>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</si>
  <si>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</si>
  <si>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</si>
  <si>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</si>
  <si>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</si>
  <si>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</si>
  <si>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</si>
  <si>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</si>
  <si>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</si>
  <si>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</si>
  <si>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</si>
  <si>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</si>
  <si>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</si>
  <si>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</si>
  <si>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</si>
  <si>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</si>
  <si>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</si>
  <si>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</si>
  <si>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</si>
  <si>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</si>
  <si>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</si>
  <si>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</si>
  <si>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</si>
  <si>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</si>
  <si>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</si>
  <si>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</si>
  <si>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</si>
  <si>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</si>
  <si>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</si>
  <si>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</si>
  <si>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</si>
  <si>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</si>
  <si>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</si>
  <si>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</si>
  <si>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</si>
  <si>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</si>
  <si>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</si>
  <si>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</si>
  <si>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</si>
  <si>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</si>
  <si>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</si>
  <si>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</si>
  <si>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</si>
  <si>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</si>
  <si>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</si>
  <si>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</si>
  <si>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</si>
  <si>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</si>
  <si>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</si>
  <si>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</si>
  <si>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</si>
  <si>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</si>
  <si>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</si>
  <si>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</si>
  <si>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</si>
  <si>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</si>
  <si>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</si>
  <si>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</si>
  <si>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</si>
  <si>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</si>
  <si>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</si>
  <si>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</si>
  <si>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</si>
  <si>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</si>
  <si>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</si>
  <si>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</si>
  <si>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</si>
  <si>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</si>
  <si>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</si>
  <si>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</si>
  <si>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</si>
  <si>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</si>
  <si>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</si>
  <si>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</si>
  <si>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</si>
  <si>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</si>
  <si>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</si>
  <si>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</si>
  <si>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</si>
  <si>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</si>
  <si>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</si>
  <si>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</si>
  <si>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</si>
  <si>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</si>
  <si>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</si>
  <si>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</si>
  <si>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</si>
  <si>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</si>
  <si>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</si>
  <si>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</si>
  <si>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</si>
  <si>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</si>
  <si>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</si>
  <si>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</si>
  <si>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</si>
  <si>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</si>
  <si>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</si>
  <si>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</si>
  <si>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</si>
  <si>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</si>
  <si>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</si>
  <si>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</si>
  <si>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</si>
  <si>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</si>
  <si>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</si>
  <si>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</si>
  <si>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</si>
  <si>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</si>
  <si>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</si>
  <si>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</si>
  <si>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</si>
  <si>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</si>
  <si>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</si>
  <si>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</si>
  <si>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</si>
  <si>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</si>
  <si>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</si>
  <si>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</si>
  <si>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</si>
  <si>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</si>
  <si>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</si>
  <si>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</si>
  <si>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</si>
  <si>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</si>
  <si>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</si>
  <si>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</si>
  <si>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</si>
  <si>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</si>
  <si>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</si>
  <si>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</si>
  <si>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</si>
  <si>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</si>
  <si>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</si>
  <si>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</si>
  <si>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</si>
  <si>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</si>
  <si>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</si>
  <si>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</si>
  <si>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</si>
  <si>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</si>
  <si>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</si>
  <si>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</si>
  <si>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</si>
  <si>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</si>
  <si>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</si>
  <si>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</si>
  <si>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</si>
  <si>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</si>
  <si>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</si>
  <si>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</si>
  <si>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</si>
  <si>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</si>
  <si>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</si>
  <si>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</si>
  <si>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</si>
  <si>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</si>
  <si>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</si>
  <si>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</si>
  <si>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</si>
  <si>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</si>
  <si>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</si>
  <si>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</si>
  <si>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</si>
  <si>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</si>
  <si>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</si>
  <si>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</si>
  <si>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</si>
  <si>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</si>
  <si>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</si>
  <si>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</si>
  <si>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</si>
  <si>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</si>
  <si>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</si>
  <si>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</si>
  <si>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</si>
  <si>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</si>
  <si>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</si>
  <si>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</si>
  <si>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</si>
  <si>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</si>
  <si>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</si>
  <si>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</si>
  <si>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</si>
  <si>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</si>
  <si>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</si>
  <si>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</si>
  <si>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</si>
  <si>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</si>
  <si>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</si>
  <si>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</si>
  <si>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</si>
  <si>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</si>
  <si>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</si>
  <si>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</si>
  <si>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</si>
  <si>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</si>
  <si>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</si>
  <si>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</si>
  <si>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</si>
  <si>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</si>
  <si>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</si>
  <si>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</si>
  <si>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</si>
  <si>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</si>
  <si>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</si>
  <si>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</si>
  <si>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</si>
  <si>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</si>
  <si>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</si>
  <si>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</si>
  <si>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</si>
  <si>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</si>
  <si>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</si>
  <si>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</si>
  <si>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</si>
  <si>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</si>
  <si>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</si>
  <si>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</si>
  <si>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</si>
  <si>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</si>
  <si>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</si>
  <si>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</si>
  <si>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</si>
  <si>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</si>
  <si>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</si>
  <si>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</si>
  <si>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</si>
  <si>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</si>
  <si>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</si>
  <si>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</si>
  <si>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</si>
  <si>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</si>
  <si>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</si>
  <si>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</si>
  <si>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</si>
  <si>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</si>
  <si>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</si>
  <si>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</si>
  <si>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</si>
  <si>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</si>
  <si>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</si>
  <si>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</si>
  <si>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</si>
  <si>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</si>
  <si>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</si>
  <si>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</si>
  <si>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</si>
  <si>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</si>
  <si>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</si>
  <si>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</si>
  <si>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</si>
  <si>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</si>
  <si>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</si>
  <si>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</si>
  <si>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</si>
  <si>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</si>
  <si>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</si>
  <si>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</si>
  <si>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</si>
  <si>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</si>
  <si>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</si>
  <si>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</si>
  <si>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</si>
  <si>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</si>
  <si>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</si>
  <si>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</si>
  <si>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</si>
  <si>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</si>
  <si>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</si>
  <si>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</si>
  <si>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</si>
  <si>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</si>
  <si>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</si>
  <si>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</si>
  <si>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</si>
  <si>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</si>
  <si>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</si>
  <si>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</si>
  <si>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</si>
  <si>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</si>
  <si>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</si>
  <si>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</si>
  <si>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</si>
  <si>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</si>
  <si>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</si>
  <si>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</si>
  <si>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</si>
  <si>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</si>
  <si>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</si>
  <si>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</si>
  <si>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</si>
  <si>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</si>
  <si>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</si>
  <si>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</si>
  <si>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</si>
  <si>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</si>
  <si>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</si>
  <si>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</si>
  <si>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</si>
  <si>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</si>
  <si>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</si>
  <si>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</si>
  <si>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</si>
  <si>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</si>
  <si>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</si>
  <si>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</si>
  <si>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</si>
  <si>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</si>
  <si>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</si>
  <si>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</si>
  <si>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</si>
  <si>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</si>
  <si>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</si>
  <si>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</si>
  <si>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</si>
  <si>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</si>
  <si>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</si>
  <si>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</si>
  <si>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</si>
  <si>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</si>
  <si>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</si>
  <si>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</si>
  <si>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</si>
  <si>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</si>
  <si>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</si>
  <si>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</si>
  <si>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</si>
  <si>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</si>
  <si>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</si>
  <si>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</si>
  <si>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</si>
  <si>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</si>
  <si>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</si>
  <si>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</si>
  <si>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</si>
  <si>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</si>
  <si>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</si>
  <si>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</si>
  <si>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</si>
  <si>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</si>
  <si>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</si>
  <si>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</si>
  <si>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</si>
  <si>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</si>
  <si>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</si>
  <si>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</si>
  <si>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</si>
  <si>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</si>
  <si>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</si>
  <si>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</si>
  <si>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</si>
  <si>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</si>
  <si>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</si>
  <si>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</si>
  <si>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</si>
  <si>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</si>
  <si>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</si>
  <si>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</si>
  <si>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</si>
  <si>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</si>
  <si>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</si>
  <si>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</si>
  <si>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</si>
  <si>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</si>
  <si>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</si>
  <si>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</si>
  <si>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</si>
  <si>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</si>
  <si>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</si>
  <si>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</si>
  <si>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</si>
  <si>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</si>
  <si>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</si>
  <si>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</si>
  <si>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</si>
  <si>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</si>
  <si>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</si>
  <si>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</si>
  <si>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</si>
  <si>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</si>
  <si>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</si>
  <si>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</si>
  <si>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</si>
  <si>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</si>
  <si>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</si>
  <si>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</si>
  <si>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</si>
  <si>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</si>
  <si>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</si>
  <si>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</si>
  <si>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</si>
  <si>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</si>
  <si>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</si>
  <si>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</si>
  <si>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</si>
  <si>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</si>
  <si>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</si>
  <si>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</si>
  <si>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</si>
  <si>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</si>
  <si>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</si>
  <si>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</si>
  <si>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</si>
  <si>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</si>
  <si>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</si>
  <si>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</si>
  <si>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</si>
  <si>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</si>
  <si>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</si>
  <si>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</si>
  <si>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</si>
  <si>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</si>
  <si>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</si>
  <si>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</si>
  <si>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</si>
  <si>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</si>
  <si>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</si>
  <si>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</si>
  <si>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</si>
  <si>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</si>
  <si>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</si>
  <si>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</si>
  <si>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</si>
  <si>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</si>
  <si>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</si>
  <si>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</si>
  <si>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</si>
  <si>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</si>
  <si>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</si>
  <si>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</si>
  <si>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</si>
  <si>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</si>
  <si>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</si>
  <si>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</si>
  <si>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</si>
  <si>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</si>
  <si>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</si>
  <si>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</si>
  <si>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</si>
  <si>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</si>
  <si>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</si>
  <si>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</si>
  <si>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</si>
  <si>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</si>
  <si>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</si>
  <si>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</si>
  <si>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</si>
  <si>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</si>
  <si>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</si>
  <si>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</si>
  <si>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</si>
  <si>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</si>
  <si>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</si>
  <si>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</si>
  <si>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</si>
  <si>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</si>
  <si>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</si>
  <si>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</si>
  <si>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</si>
  <si>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</si>
  <si>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</si>
  <si>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</si>
  <si>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</si>
  <si>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</si>
  <si>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</si>
  <si>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</si>
  <si>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</si>
  <si>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</si>
  <si>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</si>
  <si>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</si>
  <si>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</si>
  <si>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</si>
  <si>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</si>
  <si>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</si>
  <si>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</si>
  <si>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</si>
  <si>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</si>
  <si>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</si>
  <si>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</si>
  <si>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</si>
  <si>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</si>
  <si>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</si>
  <si>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</si>
  <si>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</si>
  <si>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</si>
  <si>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</si>
  <si>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</si>
  <si>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</si>
  <si>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</si>
  <si>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</si>
  <si>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</si>
  <si>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</si>
  <si>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</si>
  <si>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</si>
  <si>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</si>
  <si>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</si>
  <si>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</si>
  <si>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</si>
  <si>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</si>
  <si>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</si>
  <si>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</si>
  <si>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</si>
  <si>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</si>
  <si>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</si>
  <si>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</si>
  <si>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</si>
  <si>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</si>
  <si>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</si>
  <si>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</si>
  <si>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</si>
  <si>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</si>
  <si>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</si>
  <si>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</si>
  <si>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</si>
  <si>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</si>
  <si>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</si>
  <si>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</si>
  <si>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</si>
  <si>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</si>
  <si>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</si>
  <si>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</si>
  <si>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</si>
  <si>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</si>
  <si>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</si>
  <si>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</si>
  <si>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</si>
  <si>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</si>
  <si>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</si>
  <si>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</si>
  <si>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</si>
  <si>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</si>
  <si>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</si>
  <si>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</si>
  <si>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</si>
  <si>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</si>
  <si>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</si>
  <si>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</si>
  <si>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</si>
  <si>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</si>
  <si>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</si>
  <si>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</si>
  <si>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</si>
  <si>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</si>
  <si>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</si>
  <si>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</si>
  <si>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</si>
  <si>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</si>
  <si>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</si>
  <si>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</si>
  <si>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</si>
  <si>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</si>
  <si>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</si>
  <si>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</si>
  <si>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</si>
  <si>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</si>
  <si>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</si>
  <si>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</si>
  <si>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</si>
  <si>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</si>
  <si>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</si>
  <si>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</si>
  <si>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</si>
  <si>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</si>
  <si>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</si>
  <si>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</si>
  <si>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</si>
  <si>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</si>
  <si>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</si>
  <si>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</si>
  <si>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</si>
  <si>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</si>
  <si>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</si>
  <si>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</si>
  <si>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</si>
  <si>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</si>
  <si>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</si>
  <si>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</si>
  <si>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</si>
  <si>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</si>
  <si>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</si>
  <si>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</si>
  <si>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</si>
  <si>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</si>
  <si>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</si>
  <si>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</si>
  <si>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</si>
  <si>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</si>
  <si>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</si>
  <si>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</si>
  <si>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</si>
  <si>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</si>
  <si>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</si>
  <si>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</si>
  <si>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</si>
  <si>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</si>
  <si>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</si>
  <si>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</si>
  <si>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</si>
  <si>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</si>
  <si>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</si>
  <si>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</si>
  <si>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</si>
  <si>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</si>
  <si>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</si>
  <si>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</si>
  <si>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</si>
  <si>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</si>
  <si>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</si>
  <si>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</si>
  <si>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</si>
  <si>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</si>
  <si>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</si>
  <si>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</si>
  <si>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</si>
  <si>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</si>
  <si>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</si>
  <si>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</si>
  <si>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</si>
  <si>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</si>
  <si>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</si>
  <si>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</si>
  <si>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</si>
  <si>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</si>
  <si>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</si>
  <si>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</si>
  <si>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</si>
  <si>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</si>
  <si>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</si>
  <si>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</si>
  <si>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</si>
  <si>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</si>
  <si>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</si>
  <si>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</si>
  <si>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</si>
  <si>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</si>
  <si>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</si>
  <si>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</si>
  <si>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</si>
  <si>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</si>
  <si>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</si>
  <si>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</si>
  <si>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</si>
  <si>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</si>
  <si>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</si>
  <si>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</si>
  <si>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</si>
  <si>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</si>
  <si>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</si>
  <si>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</si>
  <si>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</si>
  <si>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</si>
  <si>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</si>
  <si>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</si>
  <si>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</si>
  <si>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</si>
  <si>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</si>
  <si>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</si>
  <si>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</si>
  <si>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</si>
  <si>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</si>
  <si>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</si>
  <si>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</si>
  <si>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</si>
  <si>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</si>
  <si>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</si>
  <si>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</si>
  <si>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</si>
  <si>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</si>
  <si>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</si>
  <si>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</si>
  <si>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</si>
  <si>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</si>
  <si>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</si>
  <si>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</si>
  <si>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</si>
  <si>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</si>
  <si>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</si>
  <si>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</si>
  <si>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</si>
  <si>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</si>
  <si>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</si>
  <si>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</si>
  <si>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</si>
  <si>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</si>
  <si>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</si>
  <si>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</si>
  <si>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</si>
  <si>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</si>
  <si>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</si>
  <si>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</si>
  <si>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</si>
  <si>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</si>
  <si>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</si>
  <si>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</si>
  <si>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</si>
  <si>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</si>
  <si>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</si>
  <si>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</si>
  <si>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</si>
  <si>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</si>
  <si>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</si>
  <si>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</si>
  <si>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</si>
  <si>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</si>
  <si>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</si>
  <si>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</si>
  <si>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</si>
  <si>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</si>
  <si>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</si>
  <si>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</si>
  <si>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</si>
  <si>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</si>
  <si>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</si>
  <si>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</si>
  <si>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</si>
  <si>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</si>
  <si>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</si>
  <si>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</si>
  <si>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</si>
  <si>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</si>
  <si>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</si>
  <si>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</si>
  <si>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</si>
  <si>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</si>
  <si>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</si>
  <si>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</si>
  <si>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</si>
  <si>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</si>
  <si>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</si>
  <si>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</si>
  <si>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</si>
  <si>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</si>
  <si>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</si>
  <si>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</si>
  <si>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</si>
  <si>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</si>
  <si>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</si>
  <si>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</si>
  <si>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</si>
  <si>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</si>
  <si>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</si>
  <si>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</si>
  <si>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</si>
  <si>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</si>
  <si>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</si>
  <si>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</si>
  <si>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</si>
  <si>
    <r>
      <t xml:space="preserve">Does your </t>
    </r>
    <r>
      <rPr>
        <i/>
        <sz val="8"/>
        <color theme="1"/>
        <rFont val="Verdana"/>
        <family val="2"/>
      </rPr>
      <t xml:space="preserve">application </t>
    </r>
    <r>
      <rPr>
        <sz val="8"/>
        <color theme="1"/>
        <rFont val="Verdana"/>
        <family val="2"/>
      </rPr>
      <t>support integration with other authentication and authorization systems?  List which ones (such as Active Directory, Kerberos and what version) in Additional Info?</t>
    </r>
  </si>
  <si>
    <r>
      <t xml:space="preserve">Does the </t>
    </r>
    <r>
      <rPr>
        <i/>
        <sz val="8"/>
        <color theme="1"/>
        <rFont val="Verdana"/>
        <family val="2"/>
      </rPr>
      <t>system</t>
    </r>
    <r>
      <rPr>
        <sz val="8"/>
        <color theme="1"/>
        <rFont val="Verdana"/>
        <family val="2"/>
      </rPr>
      <t xml:space="preserve"> (servers/infrastructure) support external authentication services (e.g. Active Directory, LDAP) in place of local authentication?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</si>
</sst>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b/>
      <sz val="14"/>
      <color rgb="FFFFFFF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sz val="10"/>
      <color indexed="8"/>
      <name val="Verdana"/>
      <family val="2"/>
    </font>
    <font>
      <b/>
      <sz val="8"/>
      <color rgb="FFFFFFFF"/>
      <name val="Verdana"/>
      <family val="2"/>
    </font>
    <font>
      <sz val="8"/>
      <name val="Verdana"/>
      <family val="2"/>
    </font>
    <font>
      <sz val="8"/>
      <color rgb="FFFFFFFF"/>
      <name val="Verdana"/>
      <family val="2"/>
    </font>
    <font>
      <sz val="8"/>
      <color rgb="FF000000"/>
      <name val="Verdana"/>
      <family val="2"/>
    </font>
    <font>
      <b/>
      <sz val="8"/>
      <color rgb="FF000000"/>
      <name val="Verdana"/>
      <family val="2"/>
    </font>
    <font>
      <i/>
      <sz val="8"/>
      <color rgb="FF000000"/>
      <name val="Verdana"/>
      <family val="2"/>
    </font>
    <font>
      <u/>
      <sz val="8"/>
      <color theme="10"/>
      <name val="Verdana"/>
      <family val="2"/>
    </font>
    <font>
      <b/>
      <sz val="8"/>
      <color rgb="FFBFBFBF"/>
      <name val="Verdana"/>
      <family val="2"/>
    </font>
    <font>
      <sz val="8"/>
      <color rgb="FFFF0000"/>
      <name val="Verdana"/>
      <family val="2"/>
    </font>
    <font>
      <sz val="8"/>
      <color theme="1"/>
      <name val="Verdana"/>
      <family val="2"/>
    </font>
    <font>
      <sz val="8"/>
      <color rgb="FF000000"/>
      <name val="Arial"/>
      <family val="2"/>
    </font>
    <font>
      <i/>
      <sz val="8"/>
      <color theme="1"/>
      <name val="Verdana"/>
      <family val="2"/>
    </font>
    <font>
      <sz val="8"/>
      <color theme="0"/>
      <name val="Verdana"/>
      <family val="2"/>
    </font>
    <font>
      <b/>
      <sz val="8"/>
      <color rgb="FFFF000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1" fillId="0" borderId="0" applyFont="0" applyFill="0" applyBorder="0" applyAlignment="0" applyProtection="0"/>
    <xf numFmtId="0" fontId="25" fillId="0" borderId="3"/>
    <xf numFmtId="0" fontId="4" fillId="0" borderId="3"/>
    <xf numFmtId="0" fontId="37" fillId="0" borderId="3" applyNumberFormat="0" applyFill="0" applyBorder="0" applyProtection="0">
      <alignment vertical="top" wrapText="1"/>
    </xf>
    <xf numFmtId="0" fontId="50" fillId="0" borderId="0" applyNumberFormat="0" applyFill="0" applyBorder="0" applyAlignment="0" applyProtection="0"/>
    <xf numFmtId="0" fontId="13" fillId="0" borderId="3"/>
    <xf numFmtId="9" fontId="13" fillId="0" borderId="3" applyFont="0" applyFill="0" applyBorder="0" applyAlignment="0" applyProtection="0"/>
    <xf numFmtId="0" fontId="51" fillId="0" borderId="3" applyNumberFormat="0" applyFill="0" applyBorder="0" applyAlignment="0" applyProtection="0"/>
  </cellStyleXfs>
  <cellXfs count="310">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1"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3" xfId="0" applyFont="1" applyBorder="1" applyAlignment="1">
      <alignment wrapText="1"/>
    </xf>
    <xf numFmtId="0" fontId="15" fillId="0" borderId="3" xfId="0" applyFont="1" applyBorder="1" applyAlignment="1">
      <alignment horizontal="right" wrapText="1"/>
    </xf>
    <xf numFmtId="0" fontId="17" fillId="0" borderId="3" xfId="0" applyFont="1" applyBorder="1" applyAlignment="1"/>
    <xf numFmtId="0" fontId="17" fillId="0" borderId="0" xfId="0" applyFont="1" applyAlignment="1">
      <alignment vertical="top"/>
    </xf>
    <xf numFmtId="0" fontId="17" fillId="0" borderId="17" xfId="0" applyFont="1" applyBorder="1" applyAlignment="1"/>
    <xf numFmtId="0" fontId="17" fillId="0" borderId="17" xfId="0" applyFont="1" applyBorder="1" applyAlignment="1">
      <alignment vertical="top"/>
    </xf>
    <xf numFmtId="0" fontId="17" fillId="0" borderId="3" xfId="0" applyFont="1" applyBorder="1" applyAlignment="1">
      <alignment vertical="top"/>
    </xf>
    <xf numFmtId="0" fontId="17" fillId="0" borderId="17" xfId="0" applyFont="1" applyFill="1" applyBorder="1" applyAlignment="1"/>
    <xf numFmtId="0" fontId="17" fillId="0" borderId="3" xfId="0" applyFont="1" applyFill="1" applyBorder="1" applyAlignment="1"/>
    <xf numFmtId="164" fontId="17" fillId="0" borderId="0" xfId="0" applyNumberFormat="1" applyFont="1" applyAlignment="1">
      <alignment horizontal="center" vertical="center"/>
    </xf>
    <xf numFmtId="0" fontId="17" fillId="0" borderId="3" xfId="0" applyFont="1" applyBorder="1" applyAlignment="1">
      <alignment horizontal="center"/>
    </xf>
    <xf numFmtId="0" fontId="17" fillId="0" borderId="0" xfId="0" applyFont="1" applyAlignment="1">
      <alignment horizontal="center" vertical="center"/>
    </xf>
    <xf numFmtId="164" fontId="17" fillId="0" borderId="17" xfId="0" applyNumberFormat="1" applyFont="1" applyBorder="1" applyAlignment="1">
      <alignment horizontal="center" vertical="center"/>
    </xf>
    <xf numFmtId="0" fontId="17" fillId="0" borderId="17"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left" vertical="center"/>
    </xf>
    <xf numFmtId="0" fontId="17" fillId="0" borderId="0" xfId="0" applyFont="1" applyAlignment="1">
      <alignment horizontal="left" vertical="top"/>
    </xf>
    <xf numFmtId="0" fontId="17" fillId="8" borderId="3" xfId="0" applyFont="1" applyFill="1" applyBorder="1" applyAlignment="1">
      <alignment horizontal="center"/>
    </xf>
    <xf numFmtId="0" fontId="17" fillId="0" borderId="0" xfId="0" applyFont="1" applyFill="1" applyAlignment="1">
      <alignment vertical="top"/>
    </xf>
    <xf numFmtId="164" fontId="17" fillId="0" borderId="0" xfId="0" applyNumberFormat="1" applyFont="1" applyFill="1" applyAlignment="1">
      <alignment horizontal="left" vertical="center"/>
    </xf>
    <xf numFmtId="0" fontId="17" fillId="0" borderId="17" xfId="0" applyFont="1" applyFill="1" applyBorder="1" applyAlignment="1">
      <alignment vertical="top"/>
    </xf>
    <xf numFmtId="164" fontId="17" fillId="0" borderId="17" xfId="0" applyNumberFormat="1" applyFont="1" applyFill="1" applyBorder="1" applyAlignment="1">
      <alignment horizontal="left" vertical="center"/>
    </xf>
    <xf numFmtId="164" fontId="17" fillId="0" borderId="17" xfId="0" applyNumberFormat="1" applyFont="1" applyBorder="1" applyAlignment="1">
      <alignment horizontal="left" vertical="center"/>
    </xf>
    <xf numFmtId="0" fontId="17" fillId="0" borderId="3" xfId="0" applyFont="1" applyFill="1" applyBorder="1" applyAlignment="1">
      <alignment vertical="top"/>
    </xf>
    <xf numFmtId="164" fontId="17" fillId="0" borderId="3" xfId="0" applyNumberFormat="1" applyFont="1" applyFill="1" applyBorder="1" applyAlignment="1">
      <alignment horizontal="left" vertical="center"/>
    </xf>
    <xf numFmtId="0" fontId="17" fillId="0" borderId="17" xfId="0" applyFont="1" applyBorder="1" applyAlignment="1">
      <alignment horizontal="center" vertical="center"/>
    </xf>
    <xf numFmtId="0" fontId="15" fillId="0" borderId="3" xfId="0" applyFont="1" applyBorder="1" applyAlignment="1"/>
    <xf numFmtId="0" fontId="18" fillId="9" borderId="3" xfId="0" applyFont="1" applyFill="1" applyBorder="1" applyAlignment="1"/>
    <xf numFmtId="0" fontId="19" fillId="0" borderId="3" xfId="0" applyFont="1" applyFill="1" applyBorder="1" applyAlignment="1">
      <alignment vertical="top"/>
    </xf>
    <xf numFmtId="10" fontId="17" fillId="0" borderId="3" xfId="0" applyNumberFormat="1" applyFont="1" applyBorder="1" applyAlignment="1">
      <alignment vertical="top"/>
    </xf>
    <xf numFmtId="0" fontId="17" fillId="0" borderId="0" xfId="0" applyFont="1" applyAlignment="1">
      <alignment vertical="top" wrapText="1"/>
    </xf>
    <xf numFmtId="0" fontId="17" fillId="0" borderId="17" xfId="0" applyFont="1" applyBorder="1" applyAlignment="1">
      <alignment horizontal="left" vertical="top"/>
    </xf>
    <xf numFmtId="0" fontId="15" fillId="0" borderId="17" xfId="0" applyFont="1" applyBorder="1" applyAlignment="1"/>
    <xf numFmtId="10" fontId="17" fillId="0" borderId="17" xfId="0" applyNumberFormat="1" applyFont="1" applyBorder="1" applyAlignment="1">
      <alignment vertical="top"/>
    </xf>
    <xf numFmtId="0" fontId="15" fillId="0" borderId="20" xfId="0" applyFont="1" applyBorder="1" applyAlignment="1">
      <alignment wrapText="1"/>
    </xf>
    <xf numFmtId="0" fontId="15" fillId="0" borderId="20" xfId="0" applyFont="1" applyBorder="1" applyAlignment="1">
      <alignment vertical="center"/>
    </xf>
    <xf numFmtId="0" fontId="20" fillId="8" borderId="20" xfId="0" applyFont="1" applyFill="1" applyBorder="1" applyAlignment="1">
      <alignment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0" fontId="13" fillId="0" borderId="0" xfId="0" applyFont="1" applyAlignment="1">
      <alignment vertical="top"/>
    </xf>
    <xf numFmtId="0" fontId="0" fillId="0" borderId="0" xfId="0" applyFont="1" applyAlignment="1">
      <alignment vertical="top"/>
    </xf>
    <xf numFmtId="0" fontId="0" fillId="0" borderId="0" xfId="0"/>
    <xf numFmtId="0" fontId="27" fillId="10" borderId="22" xfId="0" applyFont="1" applyFill="1" applyBorder="1" applyAlignment="1">
      <alignment horizontal="center" vertical="top" wrapText="1"/>
    </xf>
    <xf numFmtId="0" fontId="27" fillId="10" borderId="3" xfId="0"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vertical="top"/>
    </xf>
    <xf numFmtId="49" fontId="30" fillId="0" borderId="2" xfId="0" applyNumberFormat="1" applyFont="1" applyBorder="1" applyAlignment="1">
      <alignment horizontal="center" vertical="center" wrapText="1"/>
    </xf>
    <xf numFmtId="0" fontId="27" fillId="10" borderId="3" xfId="0" applyFont="1" applyFill="1" applyBorder="1" applyAlignment="1">
      <alignment horizontal="left" vertical="top"/>
    </xf>
    <xf numFmtId="0" fontId="27" fillId="10" borderId="22" xfId="0" applyFont="1" applyFill="1" applyBorder="1" applyAlignment="1">
      <alignment horizontal="left" vertical="top"/>
    </xf>
    <xf numFmtId="0" fontId="28" fillId="10" borderId="22" xfId="0" applyFont="1" applyFill="1" applyBorder="1" applyAlignment="1">
      <alignment horizontal="left" vertical="top"/>
    </xf>
    <xf numFmtId="0" fontId="32" fillId="0" borderId="3" xfId="0" applyFont="1" applyBorder="1" applyAlignment="1">
      <alignment wrapText="1"/>
    </xf>
    <xf numFmtId="164" fontId="24" fillId="0" borderId="3" xfId="0" applyNumberFormat="1" applyFont="1" applyFill="1" applyBorder="1"/>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3" fillId="11" borderId="4" xfId="0" applyNumberFormat="1"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5"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1"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37" fillId="0" borderId="3" xfId="4" applyFont="1" applyAlignment="1">
      <alignment vertical="top" wrapText="1"/>
    </xf>
    <xf numFmtId="0" fontId="6" fillId="0" borderId="3" xfId="4" applyNumberFormat="1" applyFont="1" applyFill="1" applyBorder="1" applyAlignment="1">
      <alignment vertical="center" wrapText="1"/>
    </xf>
    <xf numFmtId="0" fontId="35" fillId="0" borderId="3" xfId="4" applyNumberFormat="1" applyFont="1" applyAlignment="1"/>
    <xf numFmtId="0" fontId="37" fillId="0" borderId="3" xfId="4" applyFont="1" applyAlignment="1">
      <alignment vertical="center" wrapText="1"/>
    </xf>
    <xf numFmtId="0" fontId="41" fillId="0" borderId="4" xfId="4" applyFont="1" applyBorder="1" applyAlignment="1">
      <alignment horizontal="left" vertical="center" wrapText="1"/>
    </xf>
    <xf numFmtId="0" fontId="35" fillId="0" borderId="4" xfId="4" applyFont="1" applyBorder="1" applyAlignment="1">
      <alignment vertical="center" wrapText="1"/>
    </xf>
    <xf numFmtId="0" fontId="44" fillId="0" borderId="4" xfId="4" applyFont="1" applyBorder="1" applyAlignment="1">
      <alignment vertical="center" wrapText="1"/>
    </xf>
    <xf numFmtId="0" fontId="33" fillId="11" borderId="4" xfId="4" applyFont="1" applyFill="1" applyBorder="1" applyAlignment="1">
      <alignment horizontal="left" vertical="center" wrapText="1"/>
    </xf>
    <xf numFmtId="0" fontId="33" fillId="0" borderId="4" xfId="4" applyFont="1" applyBorder="1" applyAlignment="1">
      <alignment horizontal="left" vertical="center" wrapText="1"/>
    </xf>
    <xf numFmtId="0" fontId="37" fillId="0" borderId="3" xfId="4" applyFont="1" applyAlignment="1">
      <alignment horizontal="center" vertical="center" wrapText="1"/>
    </xf>
    <xf numFmtId="0" fontId="35" fillId="0" borderId="3" xfId="4" applyFont="1" applyAlignment="1">
      <alignment vertical="center" wrapText="1"/>
    </xf>
    <xf numFmtId="0" fontId="37" fillId="0" borderId="3" xfId="4">
      <alignment vertical="top" wrapText="1"/>
    </xf>
    <xf numFmtId="0" fontId="10" fillId="2" borderId="4" xfId="0" applyFont="1" applyFill="1" applyBorder="1" applyAlignment="1">
      <alignment horizontal="center" vertical="center" wrapText="1"/>
    </xf>
    <xf numFmtId="0" fontId="39" fillId="21"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3"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3" fillId="0" borderId="4"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7" fillId="0" borderId="4" xfId="0" applyFont="1" applyBorder="1" applyAlignment="1">
      <alignment horizontal="center" vertical="center" wrapText="1"/>
    </xf>
    <xf numFmtId="9" fontId="17"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16" fillId="8" borderId="6" xfId="0" applyFont="1" applyFill="1" applyBorder="1" applyAlignment="1">
      <alignment wrapText="1"/>
    </xf>
    <xf numFmtId="0" fontId="15" fillId="0" borderId="17" xfId="0" applyFont="1" applyBorder="1" applyAlignment="1">
      <alignment wrapText="1"/>
    </xf>
    <xf numFmtId="0" fontId="22" fillId="0" borderId="17" xfId="0" applyFont="1" applyBorder="1" applyAlignment="1">
      <alignment wrapText="1"/>
    </xf>
    <xf numFmtId="0" fontId="0" fillId="0" borderId="17" xfId="0" applyFont="1" applyBorder="1" applyAlignment="1">
      <alignment vertical="top" wrapText="1"/>
    </xf>
    <xf numFmtId="164" fontId="17" fillId="0" borderId="17" xfId="0" applyNumberFormat="1" applyFont="1" applyFill="1" applyBorder="1"/>
    <xf numFmtId="0" fontId="0" fillId="0" borderId="7" xfId="0" applyFont="1" applyBorder="1" applyAlignment="1">
      <alignment vertical="top" wrapText="1"/>
    </xf>
    <xf numFmtId="0" fontId="16" fillId="8" borderId="27" xfId="0" applyFont="1" applyFill="1" applyBorder="1" applyAlignment="1">
      <alignment wrapText="1"/>
    </xf>
    <xf numFmtId="0" fontId="23" fillId="0" borderId="3" xfId="0" applyFont="1" applyBorder="1" applyAlignment="1">
      <alignment vertical="top" wrapText="1"/>
    </xf>
    <xf numFmtId="0" fontId="0" fillId="0" borderId="23" xfId="0" applyFont="1" applyBorder="1" applyAlignment="1">
      <alignment vertical="top" wrapText="1"/>
    </xf>
    <xf numFmtId="0" fontId="15" fillId="0" borderId="27" xfId="0" applyFont="1" applyBorder="1" applyAlignment="1">
      <alignment wrapText="1"/>
    </xf>
    <xf numFmtId="10" fontId="0" fillId="0" borderId="3" xfId="0" applyNumberFormat="1" applyFont="1" applyBorder="1" applyAlignment="1">
      <alignment vertical="top" wrapText="1"/>
    </xf>
    <xf numFmtId="0" fontId="31"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3" fillId="0" borderId="26" xfId="0" applyFont="1" applyBorder="1" applyAlignment="1">
      <alignment vertical="top" wrapText="1"/>
    </xf>
    <xf numFmtId="0" fontId="23" fillId="0" borderId="26" xfId="0" applyFont="1" applyBorder="1" applyAlignment="1">
      <alignment vertical="top" wrapText="1"/>
    </xf>
    <xf numFmtId="0" fontId="36"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48"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5" fillId="0" borderId="3" xfId="0" applyFont="1" applyBorder="1" applyAlignment="1">
      <alignment vertical="center" wrapText="1"/>
    </xf>
    <xf numFmtId="0" fontId="12" fillId="0" borderId="0" xfId="0" applyFont="1" applyAlignment="1">
      <alignment vertical="center" wrapText="1"/>
    </xf>
    <xf numFmtId="0" fontId="48" fillId="0" borderId="3" xfId="0" applyFont="1" applyBorder="1" applyAlignment="1">
      <alignment vertical="center" wrapText="1"/>
    </xf>
    <xf numFmtId="0" fontId="13" fillId="0" borderId="0" xfId="0" applyFont="1" applyAlignment="1">
      <alignment vertical="center" wrapText="1"/>
    </xf>
    <xf numFmtId="164" fontId="1" fillId="0" borderId="3" xfId="0" applyNumberFormat="1" applyFont="1" applyBorder="1" applyAlignment="1">
      <alignment vertical="center" wrapText="1"/>
    </xf>
    <xf numFmtId="0" fontId="12" fillId="11" borderId="4" xfId="0" applyFont="1" applyFill="1" applyBorder="1" applyAlignment="1">
      <alignment horizontal="right" vertical="center" wrapText="1"/>
    </xf>
    <xf numFmtId="0" fontId="49" fillId="0" borderId="0" xfId="0" pivotButton="1"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52" fillId="0" borderId="3" xfId="4" applyFont="1" applyAlignment="1">
      <alignment vertical="center" wrapText="1"/>
    </xf>
    <xf numFmtId="0" fontId="52" fillId="0" borderId="3" xfId="4" applyFont="1" applyAlignment="1">
      <alignment vertical="top" wrapText="1"/>
    </xf>
    <xf numFmtId="14" fontId="52" fillId="0" borderId="3" xfId="4" applyNumberFormat="1" applyFont="1" applyAlignment="1">
      <alignment horizontal="left" vertical="top" wrapText="1"/>
    </xf>
    <xf numFmtId="0" fontId="53" fillId="19" borderId="5" xfId="0" applyFont="1" applyFill="1" applyBorder="1" applyAlignment="1">
      <alignment horizontal="center" vertical="center" wrapText="1"/>
    </xf>
    <xf numFmtId="0" fontId="55" fillId="0" borderId="0" xfId="0" applyFont="1" applyAlignment="1"/>
    <xf numFmtId="0" fontId="56" fillId="0" borderId="0" xfId="0" applyFont="1" applyAlignment="1"/>
    <xf numFmtId="0" fontId="56" fillId="0" borderId="0" xfId="0" applyFont="1" applyAlignment="1">
      <alignment vertical="top" wrapText="1"/>
    </xf>
    <xf numFmtId="0" fontId="56" fillId="0" borderId="4" xfId="0" applyFont="1" applyBorder="1" applyAlignment="1">
      <alignment vertical="center" wrapText="1"/>
    </xf>
    <xf numFmtId="0" fontId="57" fillId="3" borderId="4" xfId="0" applyFont="1" applyFill="1" applyBorder="1" applyAlignment="1">
      <alignment vertical="center" wrapText="1"/>
    </xf>
    <xf numFmtId="0" fontId="56" fillId="3" borderId="4" xfId="0" applyFont="1" applyFill="1" applyBorder="1" applyAlignment="1">
      <alignment vertical="center" wrapText="1"/>
    </xf>
    <xf numFmtId="0" fontId="56" fillId="3" borderId="4" xfId="0" applyFont="1" applyFill="1" applyBorder="1" applyAlignment="1">
      <alignment horizontal="lef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53" fillId="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0" borderId="4" xfId="0" applyFont="1" applyBorder="1" applyAlignment="1">
      <alignment vertical="top" wrapText="1"/>
    </xf>
    <xf numFmtId="0" fontId="61" fillId="11" borderId="4" xfId="0" applyNumberFormat="1" applyFont="1" applyFill="1" applyBorder="1" applyAlignment="1">
      <alignment vertical="center" wrapText="1"/>
    </xf>
    <xf numFmtId="1" fontId="56" fillId="4" borderId="4" xfId="0" applyNumberFormat="1" applyFont="1" applyFill="1" applyBorder="1" applyAlignment="1">
      <alignment vertical="center" wrapText="1"/>
    </xf>
    <xf numFmtId="1" fontId="61" fillId="11" borderId="4" xfId="0" applyNumberFormat="1" applyFont="1" applyFill="1" applyBorder="1" applyAlignment="1">
      <alignment vertical="center" wrapText="1"/>
    </xf>
    <xf numFmtId="0" fontId="62" fillId="11" borderId="4" xfId="0" applyNumberFormat="1" applyFont="1" applyFill="1" applyBorder="1" applyAlignment="1">
      <alignment vertical="center" wrapText="1"/>
    </xf>
    <xf numFmtId="0" fontId="54" fillId="0" borderId="4" xfId="0" applyFont="1" applyBorder="1" applyAlignment="1">
      <alignment vertical="top" wrapText="1"/>
    </xf>
    <xf numFmtId="0" fontId="63" fillId="0" borderId="4" xfId="0" applyFont="1" applyBorder="1" applyAlignment="1">
      <alignment vertical="top" wrapText="1"/>
    </xf>
    <xf numFmtId="0" fontId="54" fillId="0" borderId="4" xfId="0" applyFont="1" applyBorder="1" applyAlignment="1">
      <alignment wrapText="1"/>
    </xf>
    <xf numFmtId="0" fontId="56" fillId="0" borderId="0" xfId="0" applyFont="1" applyAlignment="1">
      <alignment horizontal="left" vertical="center"/>
    </xf>
    <xf numFmtId="0" fontId="56" fillId="0" borderId="0" xfId="0" applyFont="1" applyAlignment="1">
      <alignment horizontal="left" vertical="center" wrapText="1"/>
    </xf>
    <xf numFmtId="0" fontId="55" fillId="0" borderId="0" xfId="0" applyFont="1" applyAlignment="1">
      <alignment horizontal="left" vertical="center"/>
    </xf>
    <xf numFmtId="0" fontId="56" fillId="4" borderId="4" xfId="0" applyFont="1" applyFill="1" applyBorder="1" applyAlignment="1">
      <alignment horizontal="left" vertical="center" wrapText="1"/>
    </xf>
    <xf numFmtId="0" fontId="61" fillId="3" borderId="4" xfId="0" applyFont="1" applyFill="1" applyBorder="1" applyAlignment="1">
      <alignment vertical="center" wrapText="1"/>
    </xf>
    <xf numFmtId="0" fontId="54" fillId="0" borderId="4" xfId="0" applyFont="1" applyBorder="1" applyAlignment="1">
      <alignment horizontal="left" wrapText="1"/>
    </xf>
    <xf numFmtId="0" fontId="61" fillId="11" borderId="4" xfId="0" applyFont="1" applyFill="1" applyBorder="1" applyAlignment="1">
      <alignment vertical="center" wrapText="1"/>
    </xf>
    <xf numFmtId="1" fontId="56" fillId="4" borderId="4" xfId="0" applyNumberFormat="1" applyFont="1" applyFill="1" applyBorder="1" applyAlignment="1">
      <alignment horizontal="left" vertical="center" wrapText="1"/>
    </xf>
    <xf numFmtId="0" fontId="65" fillId="0" borderId="0" xfId="0" applyFont="1" applyAlignment="1"/>
    <xf numFmtId="0" fontId="56" fillId="0" borderId="0" xfId="0" applyFont="1" applyAlignment="1">
      <alignment wrapText="1"/>
    </xf>
    <xf numFmtId="0" fontId="66" fillId="0" borderId="0" xfId="0" applyFont="1" applyAlignment="1">
      <alignment wrapText="1"/>
    </xf>
    <xf numFmtId="0" fontId="35" fillId="0" borderId="4" xfId="4" applyFont="1" applyBorder="1" applyAlignment="1">
      <alignment horizontal="left" vertical="center" wrapText="1"/>
    </xf>
    <xf numFmtId="0" fontId="33" fillId="0" borderId="15" xfId="4" applyFont="1" applyBorder="1" applyAlignment="1">
      <alignment horizontal="left" vertical="center" wrapText="1"/>
    </xf>
    <xf numFmtId="0" fontId="33" fillId="0" borderId="5" xfId="4" applyFont="1" applyBorder="1" applyAlignment="1">
      <alignment horizontal="left" vertical="center" wrapText="1"/>
    </xf>
    <xf numFmtId="0" fontId="39" fillId="16" borderId="15" xfId="4" applyFont="1" applyFill="1" applyBorder="1" applyAlignment="1">
      <alignment horizontal="left" vertical="center" wrapText="1"/>
    </xf>
    <xf numFmtId="0" fontId="39" fillId="16" borderId="5" xfId="4" applyFont="1" applyFill="1" applyBorder="1" applyAlignment="1">
      <alignment horizontal="left" vertical="center" wrapText="1"/>
    </xf>
    <xf numFmtId="0" fontId="1" fillId="0" borderId="4" xfId="4" applyFont="1" applyBorder="1" applyAlignment="1">
      <alignment horizontal="left" vertical="center" wrapText="1"/>
    </xf>
    <xf numFmtId="0" fontId="42" fillId="14" borderId="4" xfId="4" applyFont="1" applyFill="1" applyBorder="1" applyAlignment="1">
      <alignment horizontal="left" vertical="center" wrapText="1"/>
    </xf>
    <xf numFmtId="0" fontId="35" fillId="0" borderId="16" xfId="4" applyFont="1" applyBorder="1" applyAlignment="1">
      <alignment vertical="center" wrapText="1"/>
    </xf>
    <xf numFmtId="0" fontId="39" fillId="17" borderId="15" xfId="4" applyFont="1" applyFill="1" applyBorder="1" applyAlignment="1">
      <alignment horizontal="left" vertical="center" wrapText="1"/>
    </xf>
    <xf numFmtId="0" fontId="39" fillId="17" borderId="5" xfId="4" applyFont="1" applyFill="1" applyBorder="1" applyAlignment="1">
      <alignment horizontal="left" vertical="center" wrapText="1"/>
    </xf>
    <xf numFmtId="0" fontId="38" fillId="15" borderId="4" xfId="4" applyFont="1" applyFill="1" applyBorder="1" applyAlignment="1">
      <alignment horizontal="left" vertical="center" wrapText="1"/>
    </xf>
    <xf numFmtId="0" fontId="40" fillId="11" borderId="4" xfId="4" applyNumberFormat="1" applyFont="1" applyFill="1" applyBorder="1" applyAlignment="1">
      <alignment horizontal="left" vertical="center" wrapText="1"/>
    </xf>
    <xf numFmtId="0" fontId="41" fillId="0" borderId="15" xfId="4" applyFont="1" applyBorder="1" applyAlignment="1">
      <alignment horizontal="left" vertical="top" wrapText="1"/>
    </xf>
    <xf numFmtId="0" fontId="41" fillId="0" borderId="5" xfId="4" applyFont="1" applyBorder="1" applyAlignment="1">
      <alignment horizontal="left" vertical="top" wrapText="1"/>
    </xf>
    <xf numFmtId="0" fontId="53" fillId="19" borderId="4" xfId="0" applyFont="1" applyFill="1" applyBorder="1" applyAlignment="1">
      <alignment horizontal="left" vertical="center" wrapText="1"/>
    </xf>
    <xf numFmtId="0" fontId="54" fillId="17" borderId="4" xfId="0" applyFont="1" applyFill="1" applyBorder="1" applyAlignment="1">
      <alignment vertical="top" wrapText="1"/>
    </xf>
    <xf numFmtId="0" fontId="54" fillId="17" borderId="15" xfId="0" applyFont="1" applyFill="1" applyBorder="1" applyAlignment="1">
      <alignment vertical="top" wrapText="1"/>
    </xf>
    <xf numFmtId="0" fontId="56" fillId="5" borderId="4" xfId="0" applyFont="1" applyFill="1" applyBorder="1" applyAlignment="1">
      <alignment horizontal="left" vertical="center" wrapText="1"/>
    </xf>
    <xf numFmtId="0" fontId="54" fillId="0" borderId="4" xfId="0" applyFont="1" applyBorder="1" applyAlignment="1">
      <alignment vertical="top" wrapText="1"/>
    </xf>
    <xf numFmtId="0" fontId="55" fillId="6" borderId="4" xfId="0" applyFont="1" applyFill="1" applyBorder="1" applyAlignment="1">
      <alignment horizontal="left" vertical="center" wrapText="1"/>
    </xf>
    <xf numFmtId="0" fontId="58" fillId="0" borderId="4" xfId="0" applyFont="1" applyBorder="1" applyAlignment="1">
      <alignment horizontal="left" vertical="center" wrapText="1"/>
    </xf>
    <xf numFmtId="0" fontId="53" fillId="2" borderId="4" xfId="0" applyFont="1" applyFill="1" applyBorder="1" applyAlignment="1">
      <alignment horizontal="left" vertical="center" wrapText="1"/>
    </xf>
    <xf numFmtId="14" fontId="58" fillId="4" borderId="4" xfId="0" applyNumberFormat="1" applyFont="1" applyFill="1" applyBorder="1" applyAlignment="1">
      <alignment horizontal="left" vertical="center" wrapText="1"/>
    </xf>
    <xf numFmtId="0" fontId="56" fillId="4" borderId="4" xfId="0" applyFont="1" applyFill="1" applyBorder="1" applyAlignment="1">
      <alignment horizontal="left" vertical="center" wrapText="1"/>
    </xf>
    <xf numFmtId="0" fontId="59" fillId="3" borderId="4" xfId="5" applyFont="1" applyFill="1" applyBorder="1" applyAlignment="1">
      <alignment horizontal="left" vertical="center" wrapText="1"/>
    </xf>
    <xf numFmtId="0" fontId="58" fillId="3"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4" xfId="0" applyFont="1" applyBorder="1" applyAlignment="1">
      <alignment vertical="top" wrapText="1"/>
    </xf>
    <xf numFmtId="0" fontId="2" fillId="20" borderId="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5" fillId="0" borderId="4" xfId="0" applyFont="1" applyBorder="1" applyAlignment="1">
      <alignment horizontal="left" vertical="center" wrapText="1"/>
    </xf>
    <xf numFmtId="0" fontId="38" fillId="21" borderId="4" xfId="0" applyNumberFormat="1" applyFont="1" applyFill="1" applyBorder="1" applyAlignment="1">
      <alignment horizontal="left" vertical="center" wrapText="1"/>
    </xf>
    <xf numFmtId="0" fontId="38" fillId="21" borderId="15" xfId="0" applyNumberFormat="1" applyFont="1" applyFill="1" applyBorder="1" applyAlignment="1">
      <alignment horizontal="left" vertical="center" wrapText="1"/>
    </xf>
    <xf numFmtId="0" fontId="35" fillId="0" borderId="4" xfId="0" applyFont="1" applyBorder="1" applyAlignment="1">
      <alignment vertical="center" wrapText="1"/>
    </xf>
    <xf numFmtId="0" fontId="36" fillId="11" borderId="4" xfId="0" applyFont="1" applyFill="1" applyBorder="1" applyAlignment="1">
      <alignment horizontal="left" vertical="center" wrapText="1"/>
    </xf>
    <xf numFmtId="0" fontId="36" fillId="0" borderId="4" xfId="0" applyFont="1" applyBorder="1" applyAlignment="1">
      <alignment horizontal="center" vertical="center" wrapText="1"/>
    </xf>
    <xf numFmtId="0" fontId="1" fillId="0" borderId="3" xfId="0" applyFont="1" applyBorder="1" applyAlignment="1">
      <alignment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38" fillId="12" borderId="4" xfId="0" applyNumberFormat="1" applyFont="1" applyFill="1" applyBorder="1" applyAlignment="1">
      <alignment horizontal="left" vertical="center" wrapText="1"/>
    </xf>
    <xf numFmtId="0" fontId="39"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47" fillId="23" borderId="15" xfId="0" applyFont="1" applyFill="1" applyBorder="1" applyAlignment="1">
      <alignment horizontal="left" vertical="center" wrapText="1"/>
    </xf>
    <xf numFmtId="0" fontId="47" fillId="23" borderId="16" xfId="0" applyFont="1" applyFill="1" applyBorder="1" applyAlignment="1">
      <alignment horizontal="left" vertical="center" wrapText="1"/>
    </xf>
    <xf numFmtId="0" fontId="47"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0" fillId="11" borderId="4" xfId="0" applyNumberFormat="1" applyFont="1" applyFill="1" applyBorder="1" applyAlignment="1">
      <alignment horizontal="center" vertical="center" wrapText="1"/>
    </xf>
    <xf numFmtId="0" fontId="35"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116404568"/>
        <c:axId val="116407704"/>
        <c:axId val="0"/>
      </c:bar3DChart>
      <c:catAx>
        <c:axId val="116404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16407704"/>
        <c:crosses val="autoZero"/>
        <c:auto val="1"/>
        <c:lblAlgn val="ctr"/>
        <c:lblOffset val="100"/>
        <c:noMultiLvlLbl val="0"/>
      </c:catAx>
      <c:valAx>
        <c:axId val="116407704"/>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40456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osie Baiza" refreshedDate="43782.526923726851"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zoomScaleNormal="100" workbookViewId="0">
      <selection activeCell="A2" sqref="A2:B2"/>
    </sheetView>
  </sheetViews>
  <sheetFormatPr defaultColWidth="10.59765625" defaultRowHeight="15"/>
  <cols>
    <col min="1" max="1" width="18.3984375" style="115" customWidth="1"/>
    <col min="2" max="2" width="76.59765625" style="115" customWidth="1"/>
    <col min="3" max="16384" width="10.59765625" style="115"/>
  </cols>
  <sheetData>
    <row r="1" spans="1:256" ht="53.25" customHeight="1">
      <c r="A1" s="249" t="s">
        <v>1688</v>
      </c>
      <c r="B1" s="249"/>
    </row>
    <row r="2" spans="1:256" ht="26.1" customHeight="1">
      <c r="A2" s="250"/>
      <c r="B2" s="250"/>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s="118" customFormat="1" ht="24" customHeight="1">
      <c r="A3" s="242" t="s">
        <v>0</v>
      </c>
      <c r="B3" s="243"/>
    </row>
    <row r="4" spans="1:256" ht="72" customHeight="1">
      <c r="A4" s="239" t="s">
        <v>1662</v>
      </c>
      <c r="B4" s="239"/>
    </row>
    <row r="5" spans="1:256" s="118" customFormat="1" ht="24" customHeight="1">
      <c r="A5" s="242" t="s">
        <v>1</v>
      </c>
      <c r="B5" s="243"/>
    </row>
    <row r="6" spans="1:256" ht="84" customHeight="1">
      <c r="A6" s="239" t="s">
        <v>1692</v>
      </c>
      <c r="B6" s="239"/>
    </row>
    <row r="7" spans="1:256" ht="55.35" customHeight="1">
      <c r="A7" s="119" t="s">
        <v>2</v>
      </c>
      <c r="B7" s="120" t="s">
        <v>1660</v>
      </c>
    </row>
    <row r="8" spans="1:256" ht="54" customHeight="1">
      <c r="A8" s="119" t="s">
        <v>1619</v>
      </c>
      <c r="B8" s="120" t="s">
        <v>1620</v>
      </c>
    </row>
    <row r="9" spans="1:256" ht="36" customHeight="1">
      <c r="A9" s="119" t="s">
        <v>3</v>
      </c>
      <c r="B9" s="120" t="s">
        <v>1661</v>
      </c>
    </row>
    <row r="10" spans="1:256" ht="36" customHeight="1">
      <c r="A10" s="119" t="s">
        <v>4</v>
      </c>
      <c r="B10" s="120" t="s">
        <v>5</v>
      </c>
    </row>
    <row r="11" spans="1:256" ht="36" customHeight="1">
      <c r="A11" s="119" t="s">
        <v>6</v>
      </c>
      <c r="B11" s="120" t="s">
        <v>1621</v>
      </c>
    </row>
    <row r="12" spans="1:256" ht="96" customHeight="1">
      <c r="A12" s="239" t="s">
        <v>7</v>
      </c>
      <c r="B12" s="239"/>
    </row>
    <row r="13" spans="1:256" ht="124.35" customHeight="1">
      <c r="A13" s="251" t="s">
        <v>8</v>
      </c>
      <c r="B13" s="252"/>
    </row>
    <row r="14" spans="1:256" s="118" customFormat="1" ht="24" customHeight="1">
      <c r="A14" s="242" t="s">
        <v>1622</v>
      </c>
      <c r="B14" s="243"/>
    </row>
    <row r="15" spans="1:256" ht="56.1" customHeight="1">
      <c r="A15" s="239" t="s">
        <v>1623</v>
      </c>
      <c r="B15" s="239"/>
    </row>
    <row r="16" spans="1:256" ht="112.35" customHeight="1">
      <c r="A16" s="251" t="s">
        <v>1624</v>
      </c>
      <c r="B16" s="252"/>
    </row>
    <row r="17" spans="1:2" s="118" customFormat="1" ht="24" customHeight="1">
      <c r="A17" s="242" t="s">
        <v>1625</v>
      </c>
      <c r="B17" s="243"/>
    </row>
    <row r="18" spans="1:2" ht="47.25" customHeight="1">
      <c r="A18" s="121" t="s">
        <v>1670</v>
      </c>
      <c r="B18" s="120" t="s">
        <v>1671</v>
      </c>
    </row>
    <row r="19" spans="1:2" ht="36" customHeight="1">
      <c r="A19" s="121" t="s">
        <v>1617</v>
      </c>
      <c r="B19" s="120" t="s">
        <v>1626</v>
      </c>
    </row>
    <row r="20" spans="1:2" ht="86.1" customHeight="1">
      <c r="A20" s="240" t="s">
        <v>1686</v>
      </c>
      <c r="B20" s="241"/>
    </row>
    <row r="21" spans="1:2" ht="123.95" customHeight="1">
      <c r="A21" s="122"/>
      <c r="B21" s="123" t="s">
        <v>1663</v>
      </c>
    </row>
    <row r="22" spans="1:2" s="118" customFormat="1" ht="24" customHeight="1">
      <c r="A22" s="242" t="s">
        <v>1627</v>
      </c>
      <c r="B22" s="243"/>
    </row>
    <row r="23" spans="1:2" ht="54" customHeight="1">
      <c r="A23" s="244" t="s">
        <v>1685</v>
      </c>
      <c r="B23" s="239"/>
    </row>
    <row r="24" spans="1:2" ht="36" customHeight="1">
      <c r="A24" s="245" t="s">
        <v>1684</v>
      </c>
      <c r="B24" s="245"/>
    </row>
    <row r="25" spans="1:2" ht="47.1" customHeight="1">
      <c r="A25" s="246"/>
      <c r="B25" s="246"/>
    </row>
    <row r="26" spans="1:2" s="118" customFormat="1" ht="24" customHeight="1">
      <c r="A26" s="247" t="s">
        <v>1664</v>
      </c>
      <c r="B26" s="248"/>
    </row>
    <row r="27" spans="1:2" ht="97.35" customHeight="1">
      <c r="A27" s="239" t="s">
        <v>1693</v>
      </c>
      <c r="B27" s="239"/>
    </row>
    <row r="28" spans="1:2">
      <c r="A28" s="124"/>
    </row>
    <row r="29" spans="1:2">
      <c r="A29" s="204" t="s">
        <v>1694</v>
      </c>
      <c r="B29" s="206">
        <v>43607</v>
      </c>
    </row>
    <row r="30" spans="1:2">
      <c r="A30" s="205" t="s">
        <v>404</v>
      </c>
      <c r="B30" s="205" t="str">
        <f>Assessment!E1</f>
        <v>Version 2.01</v>
      </c>
    </row>
    <row r="31" spans="1:2">
      <c r="A31" s="125"/>
    </row>
    <row r="34" spans="1:1">
      <c r="A34" s="126"/>
    </row>
  </sheetData>
  <mergeCells count="19">
    <mergeCell ref="A17:B17"/>
    <mergeCell ref="A1:B1"/>
    <mergeCell ref="A2:B2"/>
    <mergeCell ref="A3:B3"/>
    <mergeCell ref="A4:B4"/>
    <mergeCell ref="A5:B5"/>
    <mergeCell ref="A6:B6"/>
    <mergeCell ref="A12:B12"/>
    <mergeCell ref="A13:B13"/>
    <mergeCell ref="A14:B14"/>
    <mergeCell ref="A15:B15"/>
    <mergeCell ref="A16:B16"/>
    <mergeCell ref="A27:B27"/>
    <mergeCell ref="A20:B20"/>
    <mergeCell ref="A22:B22"/>
    <mergeCell ref="A23:B23"/>
    <mergeCell ref="A24:B24"/>
    <mergeCell ref="A25:B25"/>
    <mergeCell ref="A26:B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75"/>
  <cols>
    <col min="1" max="1" width="22.19921875" style="114" customWidth="1"/>
    <col min="2" max="16384" width="6.59765625" style="114"/>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5" customWidth="1"/>
    <col min="2" max="2" width="10.5" style="113" customWidth="1"/>
    <col min="3" max="3" width="99.5" customWidth="1"/>
    <col min="4" max="26" width="10.5" customWidth="1"/>
  </cols>
  <sheetData>
    <row r="1" spans="1:26" s="5" customFormat="1" ht="36" customHeight="1">
      <c r="A1" s="304" t="s">
        <v>1656</v>
      </c>
      <c r="B1" s="305"/>
      <c r="C1" s="306"/>
      <c r="D1" s="149"/>
      <c r="E1" s="149"/>
      <c r="F1" s="149"/>
      <c r="G1" s="149"/>
      <c r="H1" s="149"/>
      <c r="I1" s="6"/>
      <c r="J1" s="2"/>
      <c r="K1" s="2"/>
      <c r="L1" s="2"/>
      <c r="M1" s="2"/>
      <c r="N1" s="2"/>
      <c r="O1" s="2"/>
      <c r="P1" s="2"/>
      <c r="Q1" s="2"/>
      <c r="R1" s="2"/>
      <c r="S1" s="2"/>
      <c r="T1" s="2"/>
      <c r="U1" s="2"/>
      <c r="V1" s="2"/>
      <c r="W1" s="2"/>
      <c r="X1" s="2"/>
      <c r="Y1" s="2"/>
      <c r="Z1" s="2"/>
    </row>
    <row r="2" spans="1:26" s="5" customFormat="1" ht="25.5" customHeight="1">
      <c r="A2" s="307" t="s">
        <v>9</v>
      </c>
      <c r="B2" s="308"/>
      <c r="C2" s="309"/>
      <c r="D2" s="150"/>
      <c r="E2" s="150"/>
      <c r="F2" s="150"/>
      <c r="G2" s="150"/>
      <c r="H2" s="150"/>
      <c r="I2" s="6"/>
      <c r="J2" s="2"/>
      <c r="K2" s="2"/>
      <c r="L2" s="2"/>
      <c r="M2" s="2"/>
      <c r="N2" s="2"/>
      <c r="O2" s="2"/>
      <c r="P2" s="2"/>
      <c r="Q2" s="2"/>
      <c r="R2" s="2"/>
      <c r="S2" s="2"/>
      <c r="T2" s="2"/>
      <c r="U2" s="2"/>
      <c r="V2" s="2"/>
      <c r="W2" s="2"/>
      <c r="X2" s="2"/>
      <c r="Y2" s="2"/>
      <c r="Z2" s="2"/>
    </row>
    <row r="3" spans="1:26" s="3" customFormat="1" ht="24" customHeight="1">
      <c r="A3" s="151" t="s">
        <v>302</v>
      </c>
      <c r="B3" s="151" t="s">
        <v>11</v>
      </c>
      <c r="C3" s="151" t="s">
        <v>303</v>
      </c>
      <c r="D3" s="148"/>
      <c r="E3" s="148"/>
      <c r="F3" s="148"/>
      <c r="G3" s="148"/>
      <c r="H3" s="148"/>
      <c r="I3" s="148"/>
      <c r="J3" s="148"/>
      <c r="K3" s="148"/>
      <c r="L3" s="148"/>
      <c r="M3" s="148"/>
      <c r="N3" s="148"/>
      <c r="O3" s="148"/>
      <c r="P3" s="148"/>
      <c r="Q3" s="148"/>
      <c r="R3" s="148"/>
      <c r="S3" s="148"/>
      <c r="T3" s="148"/>
      <c r="U3" s="148"/>
      <c r="V3" s="148"/>
      <c r="W3" s="148"/>
      <c r="X3" s="148"/>
      <c r="Y3" s="148"/>
      <c r="Z3" s="148"/>
    </row>
    <row r="4" spans="1:26">
      <c r="A4" s="152" t="s">
        <v>304</v>
      </c>
      <c r="B4" s="153">
        <v>42586</v>
      </c>
      <c r="C4" s="152" t="s">
        <v>305</v>
      </c>
    </row>
    <row r="5" spans="1:26" ht="30">
      <c r="A5" s="152" t="s">
        <v>306</v>
      </c>
      <c r="B5" s="153">
        <v>42596</v>
      </c>
      <c r="C5" s="152" t="s">
        <v>307</v>
      </c>
    </row>
    <row r="6" spans="1:26">
      <c r="A6" s="152" t="s">
        <v>308</v>
      </c>
      <c r="B6" s="153">
        <v>42597</v>
      </c>
      <c r="C6" s="152" t="s">
        <v>309</v>
      </c>
    </row>
    <row r="7" spans="1:26" ht="30">
      <c r="A7" s="152" t="s">
        <v>310</v>
      </c>
      <c r="B7" s="153">
        <v>42598</v>
      </c>
      <c r="C7" s="152" t="s">
        <v>311</v>
      </c>
    </row>
    <row r="8" spans="1:26" ht="30">
      <c r="A8" s="152" t="s">
        <v>312</v>
      </c>
      <c r="B8" s="153">
        <v>42606</v>
      </c>
      <c r="C8" s="152" t="s">
        <v>313</v>
      </c>
    </row>
    <row r="9" spans="1:26" ht="30">
      <c r="A9" s="152" t="s">
        <v>314</v>
      </c>
      <c r="B9" s="153">
        <v>42607</v>
      </c>
      <c r="C9" s="152" t="s">
        <v>315</v>
      </c>
    </row>
    <row r="10" spans="1:26">
      <c r="A10" s="152" t="s">
        <v>316</v>
      </c>
      <c r="B10" s="153">
        <v>42608</v>
      </c>
      <c r="C10" s="152" t="s">
        <v>317</v>
      </c>
    </row>
    <row r="11" spans="1:26">
      <c r="A11" s="152" t="s">
        <v>318</v>
      </c>
      <c r="B11" s="153">
        <v>42608</v>
      </c>
      <c r="C11" s="152" t="s">
        <v>319</v>
      </c>
    </row>
    <row r="12" spans="1:26">
      <c r="A12" s="152" t="s">
        <v>320</v>
      </c>
      <c r="B12" s="153">
        <v>42634</v>
      </c>
      <c r="C12" s="152" t="s">
        <v>321</v>
      </c>
    </row>
    <row r="13" spans="1:26">
      <c r="A13" s="152" t="s">
        <v>322</v>
      </c>
      <c r="B13" s="153">
        <v>42636</v>
      </c>
      <c r="C13" s="152" t="s">
        <v>323</v>
      </c>
    </row>
    <row r="14" spans="1:26">
      <c r="A14" s="152" t="s">
        <v>324</v>
      </c>
      <c r="B14" s="153">
        <v>42639</v>
      </c>
      <c r="C14" s="152" t="s">
        <v>325</v>
      </c>
    </row>
    <row r="15" spans="1:26" ht="30">
      <c r="A15" s="152" t="s">
        <v>326</v>
      </c>
      <c r="B15" s="153">
        <v>42649</v>
      </c>
      <c r="C15" s="152" t="s">
        <v>327</v>
      </c>
    </row>
    <row r="16" spans="1:26">
      <c r="A16" s="152" t="s">
        <v>328</v>
      </c>
      <c r="B16" s="153">
        <v>42660</v>
      </c>
      <c r="C16" s="152" t="s">
        <v>329</v>
      </c>
    </row>
    <row r="17" spans="1:3">
      <c r="A17" s="152" t="s">
        <v>330</v>
      </c>
      <c r="B17" s="153">
        <v>42690</v>
      </c>
      <c r="C17" s="152" t="s">
        <v>331</v>
      </c>
    </row>
    <row r="18" spans="1:3">
      <c r="A18" s="152" t="s">
        <v>332</v>
      </c>
      <c r="B18" s="153">
        <v>42695</v>
      </c>
      <c r="C18" s="152" t="s">
        <v>333</v>
      </c>
    </row>
    <row r="19" spans="1:3">
      <c r="A19" s="152" t="s">
        <v>334</v>
      </c>
      <c r="B19" s="153">
        <v>42697</v>
      </c>
      <c r="C19" s="152" t="s">
        <v>335</v>
      </c>
    </row>
    <row r="20" spans="1:3" ht="30">
      <c r="A20" s="152" t="s">
        <v>336</v>
      </c>
      <c r="B20" s="153">
        <v>43032</v>
      </c>
      <c r="C20" s="152" t="s">
        <v>337</v>
      </c>
    </row>
    <row r="21" spans="1:3" ht="15" customHeight="1">
      <c r="A21" s="152" t="s">
        <v>371</v>
      </c>
      <c r="B21" s="153">
        <v>43314</v>
      </c>
      <c r="C21" s="152" t="s">
        <v>372</v>
      </c>
    </row>
    <row r="22" spans="1:3" ht="15" customHeight="1">
      <c r="A22" s="137" t="s">
        <v>400</v>
      </c>
      <c r="B22" s="153">
        <v>43315</v>
      </c>
      <c r="C22" s="137" t="s">
        <v>401</v>
      </c>
    </row>
    <row r="23" spans="1:3" ht="15.75" customHeight="1">
      <c r="A23" s="137" t="s">
        <v>1608</v>
      </c>
      <c r="B23" s="153">
        <v>43386</v>
      </c>
      <c r="C23" s="137" t="s">
        <v>1658</v>
      </c>
    </row>
    <row r="24" spans="1:3" ht="15.75" customHeight="1">
      <c r="A24" s="152"/>
      <c r="B24" s="154"/>
      <c r="C24" s="152"/>
    </row>
    <row r="25" spans="1:3" ht="15.75" customHeight="1">
      <c r="A25" s="152"/>
      <c r="B25" s="154"/>
      <c r="C25" s="152"/>
    </row>
    <row r="26" spans="1:3" ht="15.75" customHeight="1">
      <c r="A26" s="152"/>
      <c r="B26" s="154"/>
      <c r="C26" s="152"/>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activeCell="B2" sqref="B2"/>
    </sheetView>
  </sheetViews>
  <sheetFormatPr defaultColWidth="11.19921875" defaultRowHeight="10.5"/>
  <cols>
    <col min="1" max="1" width="11.09765625" style="210" customWidth="1"/>
    <col min="2" max="2" width="28.09765625" style="210" customWidth="1"/>
    <col min="3" max="3" width="27" style="210" customWidth="1"/>
    <col min="4" max="4" width="14.19921875" style="210" bestFit="1" customWidth="1"/>
    <col min="5" max="5" width="22" style="210" customWidth="1"/>
    <col min="6" max="26" width="6.5" style="210" customWidth="1"/>
    <col min="27" max="16384" width="11.19921875" style="210"/>
  </cols>
  <sheetData>
    <row r="1" spans="1:26">
      <c r="A1" s="253" t="s">
        <v>1687</v>
      </c>
      <c r="B1" s="254"/>
      <c r="C1" s="254"/>
      <c r="D1" s="255"/>
      <c r="E1" s="207" t="s">
        <v>1659</v>
      </c>
      <c r="F1" s="208"/>
      <c r="G1" s="209"/>
      <c r="H1" s="209"/>
      <c r="I1" s="209"/>
      <c r="J1" s="209"/>
      <c r="K1" s="209"/>
      <c r="L1" s="209"/>
      <c r="M1" s="209"/>
      <c r="N1" s="209"/>
      <c r="O1" s="209"/>
      <c r="P1" s="209"/>
      <c r="Q1" s="209"/>
      <c r="R1" s="209"/>
      <c r="S1" s="209"/>
      <c r="T1" s="209"/>
      <c r="U1" s="209"/>
      <c r="V1" s="209"/>
      <c r="W1" s="209"/>
      <c r="X1" s="209"/>
      <c r="Y1" s="209"/>
      <c r="Z1" s="209"/>
    </row>
    <row r="2" spans="1:26">
      <c r="A2" s="211" t="s">
        <v>10</v>
      </c>
      <c r="B2" s="212" t="s">
        <v>11</v>
      </c>
      <c r="C2" s="261" t="s">
        <v>1655</v>
      </c>
      <c r="D2" s="261"/>
      <c r="E2" s="261"/>
      <c r="F2" s="208"/>
      <c r="G2" s="209"/>
      <c r="H2" s="209"/>
      <c r="I2" s="209"/>
      <c r="J2" s="209"/>
      <c r="K2" s="209"/>
      <c r="L2" s="209"/>
      <c r="M2" s="209"/>
      <c r="N2" s="209"/>
      <c r="O2" s="209"/>
      <c r="P2" s="209"/>
      <c r="Q2" s="209"/>
      <c r="R2" s="209"/>
      <c r="S2" s="209"/>
      <c r="T2" s="209"/>
      <c r="U2" s="209"/>
      <c r="V2" s="209"/>
      <c r="W2" s="209"/>
      <c r="X2" s="209"/>
      <c r="Y2" s="209"/>
      <c r="Z2" s="209"/>
    </row>
    <row r="3" spans="1:26">
      <c r="A3" s="260" t="s">
        <v>2</v>
      </c>
      <c r="B3" s="260"/>
      <c r="C3" s="260"/>
      <c r="D3" s="260"/>
      <c r="E3" s="260"/>
      <c r="F3" s="208"/>
      <c r="G3" s="209"/>
      <c r="H3" s="209"/>
      <c r="I3" s="209"/>
      <c r="J3" s="209"/>
      <c r="K3" s="209"/>
      <c r="L3" s="209"/>
      <c r="M3" s="209"/>
      <c r="N3" s="209"/>
      <c r="O3" s="209"/>
      <c r="P3" s="209"/>
      <c r="Q3" s="209"/>
      <c r="R3" s="209"/>
      <c r="S3" s="209"/>
      <c r="T3" s="209"/>
      <c r="U3" s="209"/>
      <c r="V3" s="209"/>
      <c r="W3" s="209"/>
      <c r="X3" s="209"/>
      <c r="Y3" s="209"/>
      <c r="Z3" s="209"/>
    </row>
    <row r="4" spans="1:26">
      <c r="A4" s="256" t="s">
        <v>1672</v>
      </c>
      <c r="B4" s="257"/>
      <c r="C4" s="257"/>
      <c r="D4" s="257"/>
      <c r="E4" s="257"/>
      <c r="F4" s="208"/>
      <c r="G4" s="209"/>
      <c r="H4" s="209"/>
      <c r="I4" s="209"/>
      <c r="J4" s="209"/>
      <c r="K4" s="209"/>
      <c r="L4" s="209"/>
      <c r="M4" s="209"/>
      <c r="N4" s="209"/>
      <c r="O4" s="209"/>
      <c r="P4" s="209"/>
      <c r="Q4" s="209"/>
      <c r="R4" s="209"/>
      <c r="S4" s="209"/>
      <c r="T4" s="209"/>
      <c r="U4" s="209"/>
      <c r="V4" s="209"/>
      <c r="W4" s="209"/>
      <c r="X4" s="209"/>
      <c r="Y4" s="209"/>
      <c r="Z4" s="209"/>
    </row>
    <row r="5" spans="1:26">
      <c r="A5" s="258" t="s">
        <v>1609</v>
      </c>
      <c r="B5" s="257"/>
      <c r="C5" s="257"/>
      <c r="D5" s="257"/>
      <c r="E5" s="257"/>
      <c r="F5" s="209"/>
      <c r="G5" s="209"/>
      <c r="H5" s="209"/>
      <c r="I5" s="209"/>
      <c r="J5" s="209"/>
      <c r="K5" s="209"/>
      <c r="L5" s="209"/>
      <c r="M5" s="209"/>
      <c r="N5" s="209"/>
      <c r="O5" s="209"/>
      <c r="P5" s="209"/>
      <c r="Q5" s="209"/>
      <c r="R5" s="209"/>
      <c r="S5" s="209"/>
      <c r="T5" s="209"/>
      <c r="U5" s="209"/>
      <c r="V5" s="209"/>
      <c r="W5" s="209"/>
      <c r="X5" s="209"/>
      <c r="Y5" s="209"/>
      <c r="Z5" s="209"/>
    </row>
    <row r="6" spans="1:26">
      <c r="A6" s="213" t="s">
        <v>12</v>
      </c>
      <c r="B6" s="214" t="s">
        <v>13</v>
      </c>
      <c r="C6" s="259" t="s">
        <v>13</v>
      </c>
      <c r="D6" s="259"/>
      <c r="E6" s="259"/>
      <c r="F6" s="208"/>
      <c r="G6" s="209"/>
      <c r="H6" s="209"/>
      <c r="I6" s="209"/>
      <c r="J6" s="209"/>
      <c r="K6" s="209"/>
      <c r="L6" s="209"/>
      <c r="M6" s="209"/>
      <c r="N6" s="209"/>
      <c r="O6" s="209"/>
      <c r="P6" s="209"/>
      <c r="Q6" s="209"/>
      <c r="R6" s="209"/>
      <c r="S6" s="209"/>
      <c r="T6" s="209"/>
      <c r="U6" s="209"/>
      <c r="V6" s="209"/>
      <c r="W6" s="209"/>
      <c r="X6" s="209"/>
      <c r="Y6" s="209"/>
      <c r="Z6" s="209"/>
    </row>
    <row r="7" spans="1:26">
      <c r="A7" s="213" t="s">
        <v>1610</v>
      </c>
      <c r="B7" s="214" t="s">
        <v>15</v>
      </c>
      <c r="C7" s="259" t="s">
        <v>1585</v>
      </c>
      <c r="D7" s="259"/>
      <c r="E7" s="259"/>
      <c r="F7" s="208"/>
      <c r="G7" s="209"/>
      <c r="H7" s="209"/>
      <c r="I7" s="209"/>
      <c r="J7" s="209"/>
      <c r="K7" s="209"/>
      <c r="L7" s="209"/>
      <c r="M7" s="209"/>
      <c r="N7" s="209"/>
      <c r="O7" s="209"/>
      <c r="P7" s="209"/>
      <c r="Q7" s="209"/>
      <c r="R7" s="209"/>
      <c r="S7" s="209"/>
      <c r="T7" s="209"/>
      <c r="U7" s="209"/>
      <c r="V7" s="209"/>
      <c r="W7" s="209"/>
      <c r="X7" s="209"/>
      <c r="Y7" s="209"/>
      <c r="Z7" s="209"/>
    </row>
    <row r="8" spans="1:26">
      <c r="A8" s="213" t="s">
        <v>1611</v>
      </c>
      <c r="B8" s="214" t="s">
        <v>17</v>
      </c>
      <c r="C8" s="259" t="s">
        <v>1616</v>
      </c>
      <c r="D8" s="259"/>
      <c r="E8" s="259"/>
      <c r="F8" s="208"/>
      <c r="G8" s="209"/>
      <c r="H8" s="209"/>
      <c r="I8" s="209"/>
      <c r="J8" s="209"/>
      <c r="K8" s="209"/>
      <c r="L8" s="209"/>
      <c r="M8" s="209"/>
      <c r="N8" s="209"/>
      <c r="O8" s="209"/>
      <c r="P8" s="209"/>
      <c r="Q8" s="209"/>
      <c r="R8" s="209"/>
      <c r="S8" s="209"/>
      <c r="T8" s="209"/>
      <c r="U8" s="209"/>
      <c r="V8" s="209"/>
      <c r="W8" s="209"/>
      <c r="X8" s="209"/>
      <c r="Y8" s="209"/>
      <c r="Z8" s="209"/>
    </row>
    <row r="9" spans="1:26">
      <c r="A9" s="213" t="s">
        <v>1612</v>
      </c>
      <c r="B9" s="214" t="s">
        <v>19</v>
      </c>
      <c r="C9" s="259" t="s">
        <v>1586</v>
      </c>
      <c r="D9" s="259"/>
      <c r="E9" s="259"/>
      <c r="F9" s="208"/>
      <c r="G9" s="209"/>
      <c r="H9" s="209"/>
      <c r="I9" s="209"/>
      <c r="J9" s="209"/>
      <c r="K9" s="209"/>
      <c r="L9" s="209"/>
      <c r="M9" s="209"/>
      <c r="N9" s="209"/>
      <c r="O9" s="209"/>
      <c r="P9" s="209"/>
      <c r="Q9" s="209"/>
      <c r="R9" s="209"/>
      <c r="S9" s="209"/>
      <c r="T9" s="209"/>
      <c r="U9" s="209"/>
      <c r="V9" s="209"/>
      <c r="W9" s="209"/>
      <c r="X9" s="209"/>
      <c r="Y9" s="209"/>
      <c r="Z9" s="209"/>
    </row>
    <row r="10" spans="1:26">
      <c r="A10" s="213" t="s">
        <v>1613</v>
      </c>
      <c r="B10" s="214" t="s">
        <v>21</v>
      </c>
      <c r="C10" s="259" t="s">
        <v>21</v>
      </c>
      <c r="D10" s="259"/>
      <c r="E10" s="259"/>
      <c r="F10" s="208"/>
      <c r="G10" s="209"/>
      <c r="H10" s="209"/>
      <c r="I10" s="209"/>
      <c r="J10" s="209"/>
      <c r="K10" s="209"/>
      <c r="L10" s="209"/>
      <c r="M10" s="209"/>
      <c r="N10" s="209"/>
      <c r="O10" s="209"/>
      <c r="P10" s="209"/>
      <c r="Q10" s="209"/>
      <c r="R10" s="209"/>
      <c r="S10" s="209"/>
      <c r="T10" s="209"/>
      <c r="U10" s="209"/>
      <c r="V10" s="209"/>
      <c r="W10" s="209"/>
      <c r="X10" s="209"/>
      <c r="Y10" s="209"/>
      <c r="Z10" s="209"/>
    </row>
    <row r="11" spans="1:26">
      <c r="A11" s="213" t="s">
        <v>1614</v>
      </c>
      <c r="B11" s="214" t="s">
        <v>22</v>
      </c>
      <c r="C11" s="259" t="s">
        <v>22</v>
      </c>
      <c r="D11" s="259"/>
      <c r="E11" s="259"/>
      <c r="F11" s="208"/>
      <c r="G11" s="209"/>
      <c r="H11" s="209"/>
      <c r="I11" s="209"/>
      <c r="J11" s="209"/>
      <c r="K11" s="209"/>
      <c r="L11" s="209"/>
      <c r="M11" s="209"/>
      <c r="N11" s="209"/>
      <c r="O11" s="209"/>
      <c r="P11" s="209"/>
      <c r="Q11" s="209"/>
      <c r="R11" s="209"/>
      <c r="S11" s="209"/>
      <c r="T11" s="209"/>
      <c r="U11" s="209"/>
      <c r="V11" s="209"/>
      <c r="W11" s="209"/>
      <c r="X11" s="209"/>
      <c r="Y11" s="209"/>
      <c r="Z11" s="209"/>
    </row>
    <row r="12" spans="1:26">
      <c r="A12" s="213" t="s">
        <v>1615</v>
      </c>
      <c r="B12" s="214" t="s">
        <v>23</v>
      </c>
      <c r="C12" s="259" t="s">
        <v>1587</v>
      </c>
      <c r="D12" s="259"/>
      <c r="E12" s="259"/>
      <c r="F12" s="208"/>
      <c r="G12" s="209"/>
      <c r="H12" s="209"/>
      <c r="I12" s="209"/>
      <c r="J12" s="209"/>
      <c r="K12" s="209"/>
      <c r="L12" s="209"/>
      <c r="M12" s="209"/>
      <c r="N12" s="209"/>
      <c r="O12" s="209"/>
      <c r="P12" s="209"/>
      <c r="Q12" s="209"/>
      <c r="R12" s="209"/>
      <c r="S12" s="209"/>
      <c r="T12" s="209"/>
      <c r="U12" s="209"/>
      <c r="V12" s="209"/>
      <c r="W12" s="209"/>
      <c r="X12" s="209"/>
      <c r="Y12" s="209"/>
      <c r="Z12" s="209"/>
    </row>
    <row r="13" spans="1:26">
      <c r="A13" s="213" t="s">
        <v>14</v>
      </c>
      <c r="B13" s="214" t="s">
        <v>24</v>
      </c>
      <c r="C13" s="259" t="s">
        <v>1588</v>
      </c>
      <c r="D13" s="259"/>
      <c r="E13" s="259"/>
      <c r="F13" s="208"/>
      <c r="G13" s="209"/>
      <c r="H13" s="209"/>
      <c r="I13" s="209"/>
      <c r="J13" s="209"/>
      <c r="K13" s="209"/>
      <c r="L13" s="209"/>
      <c r="M13" s="209"/>
      <c r="N13" s="209"/>
      <c r="O13" s="209"/>
      <c r="P13" s="209"/>
      <c r="Q13" s="209"/>
      <c r="R13" s="209"/>
      <c r="S13" s="209"/>
      <c r="T13" s="209"/>
      <c r="U13" s="209"/>
      <c r="V13" s="209"/>
      <c r="W13" s="209"/>
      <c r="X13" s="209"/>
      <c r="Y13" s="209"/>
      <c r="Z13" s="209"/>
    </row>
    <row r="14" spans="1:26">
      <c r="A14" s="215" t="s">
        <v>16</v>
      </c>
      <c r="B14" s="216" t="s">
        <v>1617</v>
      </c>
      <c r="C14" s="259" t="s">
        <v>1618</v>
      </c>
      <c r="D14" s="259"/>
      <c r="E14" s="259"/>
      <c r="F14" s="208"/>
      <c r="G14" s="209"/>
      <c r="H14" s="209"/>
      <c r="I14" s="209"/>
      <c r="J14" s="209"/>
      <c r="K14" s="209"/>
      <c r="L14" s="209"/>
      <c r="M14" s="209"/>
      <c r="N14" s="209"/>
      <c r="O14" s="209"/>
      <c r="P14" s="209"/>
      <c r="Q14" s="209"/>
      <c r="R14" s="209"/>
      <c r="S14" s="209"/>
      <c r="T14" s="209"/>
      <c r="U14" s="209"/>
      <c r="V14" s="209"/>
      <c r="W14" s="209"/>
      <c r="X14" s="209"/>
      <c r="Y14" s="209"/>
      <c r="Z14" s="209"/>
    </row>
    <row r="15" spans="1:26">
      <c r="A15" s="215" t="s">
        <v>18</v>
      </c>
      <c r="B15" s="216" t="s">
        <v>1670</v>
      </c>
      <c r="C15" s="259" t="s">
        <v>1618</v>
      </c>
      <c r="D15" s="259"/>
      <c r="E15" s="259"/>
      <c r="F15" s="208"/>
      <c r="G15" s="209"/>
      <c r="H15" s="209"/>
      <c r="I15" s="209"/>
      <c r="J15" s="209"/>
      <c r="K15" s="209"/>
      <c r="L15" s="209"/>
      <c r="M15" s="209"/>
      <c r="N15" s="209"/>
      <c r="O15" s="209"/>
      <c r="P15" s="209"/>
      <c r="Q15" s="209"/>
      <c r="R15" s="209"/>
      <c r="S15" s="209"/>
      <c r="T15" s="209"/>
      <c r="U15" s="209"/>
      <c r="V15" s="209"/>
      <c r="W15" s="209"/>
      <c r="X15" s="209"/>
      <c r="Y15" s="209"/>
      <c r="Z15" s="209"/>
    </row>
    <row r="16" spans="1:26">
      <c r="A16" s="258" t="s">
        <v>1682</v>
      </c>
      <c r="B16" s="257"/>
      <c r="C16" s="257"/>
      <c r="D16" s="257"/>
      <c r="E16" s="257"/>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13" t="s">
        <v>20</v>
      </c>
      <c r="B17" s="214" t="s">
        <v>25</v>
      </c>
      <c r="C17" s="263" t="s">
        <v>1665</v>
      </c>
      <c r="D17" s="264"/>
      <c r="E17" s="264"/>
      <c r="F17" s="208"/>
      <c r="G17" s="209"/>
      <c r="H17" s="209"/>
      <c r="I17" s="209"/>
      <c r="J17" s="209"/>
      <c r="K17" s="209"/>
      <c r="L17" s="209"/>
      <c r="M17" s="209"/>
      <c r="N17" s="209"/>
      <c r="O17" s="209"/>
      <c r="P17" s="209"/>
      <c r="Q17" s="209"/>
      <c r="R17" s="209"/>
      <c r="S17" s="209"/>
      <c r="T17" s="209"/>
      <c r="U17" s="209"/>
      <c r="V17" s="209"/>
      <c r="W17" s="209"/>
      <c r="X17" s="209"/>
      <c r="Y17" s="209"/>
      <c r="Z17" s="209"/>
    </row>
    <row r="18" spans="1:26">
      <c r="A18" s="260" t="s">
        <v>31</v>
      </c>
      <c r="B18" s="260"/>
      <c r="C18" s="260"/>
      <c r="D18" s="260"/>
      <c r="E18" s="260"/>
      <c r="F18" s="208"/>
      <c r="G18" s="209"/>
      <c r="H18" s="209"/>
      <c r="I18" s="209"/>
      <c r="J18" s="209"/>
      <c r="K18" s="209"/>
      <c r="L18" s="209"/>
      <c r="M18" s="209"/>
      <c r="N18" s="209"/>
      <c r="O18" s="209"/>
      <c r="P18" s="209"/>
      <c r="Q18" s="209"/>
      <c r="R18" s="209"/>
      <c r="S18" s="209"/>
      <c r="T18" s="209"/>
      <c r="U18" s="209"/>
      <c r="V18" s="209"/>
      <c r="W18" s="209"/>
      <c r="X18" s="209"/>
      <c r="Y18" s="209"/>
      <c r="Z18" s="209"/>
    </row>
    <row r="19" spans="1:26">
      <c r="A19" s="256" t="s">
        <v>1666</v>
      </c>
      <c r="B19" s="257"/>
      <c r="C19" s="257"/>
      <c r="D19" s="257"/>
      <c r="E19" s="257"/>
      <c r="F19" s="208"/>
      <c r="G19" s="209"/>
      <c r="H19" s="209"/>
      <c r="I19" s="209"/>
      <c r="J19" s="209"/>
      <c r="K19" s="209"/>
      <c r="L19" s="209"/>
      <c r="M19" s="209"/>
      <c r="N19" s="209"/>
      <c r="O19" s="209"/>
      <c r="P19" s="209"/>
      <c r="Q19" s="209"/>
      <c r="R19" s="209"/>
      <c r="S19" s="209"/>
      <c r="T19" s="209"/>
      <c r="U19" s="209"/>
      <c r="V19" s="209"/>
      <c r="W19" s="209"/>
      <c r="X19" s="209"/>
      <c r="Y19" s="209"/>
      <c r="Z19" s="209"/>
    </row>
    <row r="20" spans="1:26" ht="21">
      <c r="A20" s="260" t="s">
        <v>3</v>
      </c>
      <c r="B20" s="257"/>
      <c r="C20" s="217" t="s">
        <v>26</v>
      </c>
      <c r="D20" s="217" t="s">
        <v>27</v>
      </c>
      <c r="E20" s="218" t="s">
        <v>28</v>
      </c>
      <c r="F20" s="208"/>
      <c r="G20" s="209"/>
      <c r="H20" s="209"/>
      <c r="I20" s="209"/>
      <c r="J20" s="209"/>
      <c r="K20" s="209"/>
      <c r="L20" s="209"/>
      <c r="M20" s="209"/>
      <c r="N20" s="209"/>
      <c r="O20" s="209"/>
      <c r="P20" s="209"/>
      <c r="Q20" s="209"/>
      <c r="R20" s="209"/>
      <c r="S20" s="209"/>
      <c r="T20" s="209"/>
      <c r="U20" s="209"/>
      <c r="V20" s="209"/>
      <c r="W20" s="209"/>
      <c r="X20" s="209"/>
      <c r="Y20" s="209"/>
      <c r="Z20" s="209"/>
    </row>
    <row r="21" spans="1:26">
      <c r="A21" s="213" t="s">
        <v>32</v>
      </c>
      <c r="B21" s="213" t="s">
        <v>167</v>
      </c>
      <c r="C21" s="219"/>
      <c r="D21" s="220"/>
      <c r="E21" s="221"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208"/>
      <c r="G21" s="209"/>
      <c r="H21" s="209"/>
      <c r="I21" s="209"/>
      <c r="J21" s="209"/>
      <c r="K21" s="209"/>
      <c r="L21" s="209"/>
      <c r="M21" s="209"/>
      <c r="N21" s="209"/>
      <c r="O21" s="209"/>
      <c r="P21" s="209"/>
      <c r="Q21" s="209"/>
      <c r="R21" s="209"/>
      <c r="S21" s="209"/>
      <c r="T21" s="209"/>
      <c r="U21" s="209"/>
      <c r="V21" s="209"/>
      <c r="W21" s="209"/>
      <c r="X21" s="209"/>
      <c r="Y21" s="209"/>
      <c r="Z21" s="209"/>
    </row>
    <row r="22" spans="1:26" ht="21">
      <c r="A22" s="213" t="s">
        <v>33</v>
      </c>
      <c r="B22" s="213" t="s">
        <v>170</v>
      </c>
      <c r="C22" s="219"/>
      <c r="D22" s="220"/>
      <c r="E22" s="221" t="str">
        <f>IF(C22="","",IF(C22="Yes","Please include a copy with your response and include a URL for the published assessment.","Describe any plans to complete the CSA self assessment or CAIQ."))</f>
        <v/>
      </c>
      <c r="F22" s="208"/>
      <c r="G22" s="209"/>
      <c r="H22" s="209"/>
      <c r="I22" s="209"/>
      <c r="J22" s="209"/>
      <c r="K22" s="209"/>
      <c r="L22" s="209"/>
      <c r="M22" s="209"/>
      <c r="N22" s="209"/>
      <c r="O22" s="209"/>
      <c r="P22" s="209"/>
      <c r="Q22" s="209"/>
      <c r="R22" s="209"/>
      <c r="S22" s="209"/>
      <c r="T22" s="209"/>
      <c r="U22" s="209"/>
      <c r="V22" s="209"/>
      <c r="W22" s="209"/>
      <c r="X22" s="209"/>
      <c r="Y22" s="209"/>
      <c r="Z22" s="209"/>
    </row>
    <row r="23" spans="1:26" ht="21">
      <c r="A23" s="213" t="s">
        <v>34</v>
      </c>
      <c r="B23" s="213" t="s">
        <v>35</v>
      </c>
      <c r="C23" s="219"/>
      <c r="D23" s="222"/>
      <c r="E23" s="223" t="str">
        <f>IF(C23="","",IF(C23="Yes","Provide date of certification, any supporting documentation, and a URL for the certification.","Describe any plans to obtain CSA STAR certification."))</f>
        <v/>
      </c>
      <c r="F23" s="208"/>
      <c r="G23" s="209"/>
      <c r="H23" s="209"/>
      <c r="I23" s="209"/>
      <c r="J23" s="209"/>
      <c r="K23" s="209"/>
      <c r="L23" s="209"/>
      <c r="M23" s="209"/>
      <c r="N23" s="209"/>
      <c r="O23" s="209"/>
      <c r="P23" s="209"/>
      <c r="Q23" s="209"/>
      <c r="R23" s="209"/>
      <c r="S23" s="209"/>
      <c r="T23" s="209"/>
      <c r="U23" s="209"/>
      <c r="V23" s="209"/>
      <c r="W23" s="209"/>
      <c r="X23" s="209"/>
      <c r="Y23" s="209"/>
      <c r="Z23" s="209"/>
    </row>
    <row r="24" spans="1:26" ht="31.5">
      <c r="A24" s="213" t="s">
        <v>36</v>
      </c>
      <c r="B24" s="213" t="s">
        <v>1590</v>
      </c>
      <c r="C24" s="219"/>
      <c r="D24" s="222"/>
      <c r="E24" s="223" t="str">
        <f>IF(C24="","",IF(C24="Yes","Provide documentation on how your organization conforms to each framework and indicate current certification levels, where appropriate.","Describe any plans to conform to an industry standard security framework."))</f>
        <v/>
      </c>
      <c r="F24" s="208"/>
      <c r="G24" s="209"/>
      <c r="H24" s="209"/>
      <c r="I24" s="209"/>
      <c r="J24" s="209"/>
      <c r="K24" s="209"/>
      <c r="L24" s="209"/>
      <c r="M24" s="209"/>
      <c r="N24" s="209"/>
      <c r="O24" s="209"/>
      <c r="P24" s="209"/>
      <c r="Q24" s="209"/>
      <c r="R24" s="209"/>
      <c r="S24" s="209"/>
      <c r="T24" s="209"/>
      <c r="U24" s="209"/>
      <c r="V24" s="209"/>
      <c r="W24" s="209"/>
      <c r="X24" s="209"/>
      <c r="Y24" s="209"/>
      <c r="Z24" s="209"/>
    </row>
    <row r="25" spans="1:26">
      <c r="A25" s="213" t="s">
        <v>37</v>
      </c>
      <c r="B25" s="213" t="s">
        <v>373</v>
      </c>
      <c r="C25" s="219"/>
      <c r="D25" s="222"/>
      <c r="E25" s="223" t="str">
        <f>IF(C25="","",IF(C25="Yes","Indicate level, agency issuing ATO, and necessary details on ATO. If using FEDRamp, please indicate the supporting details.","Describe any plans to become FISMA compliant."))</f>
        <v/>
      </c>
      <c r="F25" s="208"/>
      <c r="G25" s="209"/>
      <c r="H25" s="209"/>
      <c r="I25" s="209"/>
      <c r="J25" s="209"/>
      <c r="K25" s="209"/>
      <c r="L25" s="209"/>
      <c r="M25" s="209"/>
      <c r="N25" s="209"/>
      <c r="O25" s="209"/>
      <c r="P25" s="209"/>
      <c r="Q25" s="209"/>
      <c r="R25" s="209"/>
      <c r="S25" s="209"/>
      <c r="T25" s="209"/>
      <c r="U25" s="209"/>
      <c r="V25" s="209"/>
      <c r="W25" s="209"/>
      <c r="X25" s="209"/>
      <c r="Y25" s="209"/>
      <c r="Z25" s="209"/>
    </row>
    <row r="26" spans="1:26" ht="21">
      <c r="A26" s="213" t="s">
        <v>38</v>
      </c>
      <c r="B26" s="224" t="s">
        <v>173</v>
      </c>
      <c r="C26" s="219"/>
      <c r="D26" s="220"/>
      <c r="E26" s="223" t="str">
        <f>IF(C26="","",IF(C26="Yes","Provide your data privacy document (or a valid link to it) upon submission.","Describe your plans to provide a data privacy document."))</f>
        <v/>
      </c>
      <c r="F26" s="208"/>
      <c r="G26" s="209"/>
      <c r="H26" s="209"/>
      <c r="I26" s="209"/>
      <c r="J26" s="209"/>
      <c r="K26" s="209"/>
      <c r="L26" s="209"/>
      <c r="M26" s="209"/>
      <c r="N26" s="209"/>
      <c r="O26" s="209"/>
      <c r="P26" s="209"/>
      <c r="Q26" s="209"/>
      <c r="R26" s="209"/>
      <c r="S26" s="209"/>
      <c r="T26" s="209"/>
      <c r="U26" s="209"/>
      <c r="V26" s="209"/>
      <c r="W26" s="209"/>
      <c r="X26" s="209"/>
      <c r="Y26" s="209"/>
      <c r="Z26" s="209"/>
    </row>
    <row r="27" spans="1:26" ht="21">
      <c r="A27" s="260" t="s">
        <v>4</v>
      </c>
      <c r="B27" s="257"/>
      <c r="C27" s="217" t="s">
        <v>26</v>
      </c>
      <c r="D27" s="217" t="s">
        <v>27</v>
      </c>
      <c r="E27" s="218" t="s">
        <v>28</v>
      </c>
      <c r="F27" s="208"/>
      <c r="G27" s="209"/>
      <c r="H27" s="209"/>
      <c r="I27" s="209"/>
      <c r="J27" s="209"/>
      <c r="K27" s="209"/>
      <c r="L27" s="209"/>
      <c r="M27" s="209"/>
      <c r="N27" s="209"/>
      <c r="O27" s="209"/>
      <c r="P27" s="209"/>
      <c r="Q27" s="209"/>
      <c r="R27" s="209"/>
      <c r="S27" s="209"/>
      <c r="T27" s="209"/>
      <c r="U27" s="209"/>
      <c r="V27" s="209"/>
      <c r="W27" s="209"/>
      <c r="X27" s="209"/>
      <c r="Y27" s="209"/>
      <c r="Z27" s="209"/>
    </row>
    <row r="28" spans="1:26" ht="31.5">
      <c r="A28" s="213" t="s">
        <v>39</v>
      </c>
      <c r="B28" s="213" t="s">
        <v>40</v>
      </c>
      <c r="C28" s="262"/>
      <c r="D28" s="262"/>
      <c r="E28" s="223" t="s">
        <v>1592</v>
      </c>
      <c r="F28" s="208"/>
      <c r="G28" s="209"/>
      <c r="H28" s="209"/>
      <c r="I28" s="209"/>
      <c r="J28" s="209"/>
      <c r="K28" s="209"/>
      <c r="L28" s="209"/>
      <c r="M28" s="209"/>
      <c r="N28" s="209"/>
      <c r="O28" s="209"/>
      <c r="P28" s="209"/>
      <c r="Q28" s="209"/>
      <c r="R28" s="209"/>
      <c r="S28" s="209"/>
      <c r="T28" s="209"/>
      <c r="U28" s="209"/>
      <c r="V28" s="209"/>
      <c r="W28" s="209"/>
      <c r="X28" s="209"/>
      <c r="Y28" s="209"/>
      <c r="Z28" s="209"/>
    </row>
    <row r="29" spans="1:26" ht="21">
      <c r="A29" s="213" t="s">
        <v>41</v>
      </c>
      <c r="B29" s="213" t="s">
        <v>42</v>
      </c>
      <c r="C29" s="262"/>
      <c r="D29" s="262"/>
      <c r="E29" s="223" t="s">
        <v>1593</v>
      </c>
      <c r="F29" s="208"/>
      <c r="G29" s="209"/>
      <c r="H29" s="209"/>
      <c r="I29" s="209"/>
      <c r="J29" s="209"/>
      <c r="K29" s="209"/>
      <c r="L29" s="209"/>
      <c r="M29" s="209"/>
      <c r="N29" s="209"/>
      <c r="O29" s="209"/>
      <c r="P29" s="209"/>
      <c r="Q29" s="209"/>
      <c r="R29" s="209"/>
      <c r="S29" s="209"/>
      <c r="T29" s="209"/>
      <c r="U29" s="209"/>
      <c r="V29" s="209"/>
      <c r="W29" s="209"/>
      <c r="X29" s="209"/>
      <c r="Y29" s="209"/>
      <c r="Z29" s="209"/>
    </row>
    <row r="30" spans="1:26">
      <c r="A30" s="213" t="s">
        <v>43</v>
      </c>
      <c r="B30" s="213" t="s">
        <v>1683</v>
      </c>
      <c r="C30" s="219"/>
      <c r="D30" s="225"/>
      <c r="E30" s="223" t="str">
        <f>IF(C30="","",IF(C30="Yes","Provide a list of public utility references, with contact information.","State your primary industry."))</f>
        <v/>
      </c>
      <c r="F30" s="208"/>
      <c r="G30" s="209"/>
      <c r="H30" s="209"/>
      <c r="I30" s="209"/>
      <c r="J30" s="209"/>
      <c r="K30" s="209"/>
      <c r="L30" s="209"/>
      <c r="M30" s="209"/>
      <c r="N30" s="209"/>
      <c r="O30" s="209"/>
      <c r="P30" s="209"/>
      <c r="Q30" s="209"/>
      <c r="R30" s="209"/>
      <c r="S30" s="209"/>
      <c r="T30" s="209"/>
      <c r="U30" s="209"/>
      <c r="V30" s="209"/>
      <c r="W30" s="209"/>
      <c r="X30" s="209"/>
      <c r="Y30" s="209"/>
      <c r="Z30" s="209"/>
    </row>
    <row r="31" spans="1:26" ht="21">
      <c r="A31" s="213" t="s">
        <v>44</v>
      </c>
      <c r="B31" s="213" t="s">
        <v>374</v>
      </c>
      <c r="C31" s="219"/>
      <c r="D31" s="225"/>
      <c r="E31" s="223" t="str">
        <f>IF(C31="","",IF(C31="Yes","Provide a detailed summary of the breach.",""))</f>
        <v/>
      </c>
      <c r="F31" s="208"/>
      <c r="G31" s="209"/>
      <c r="H31" s="209"/>
      <c r="I31" s="209"/>
      <c r="J31" s="209"/>
      <c r="K31" s="209"/>
      <c r="L31" s="209"/>
      <c r="M31" s="209"/>
      <c r="N31" s="209"/>
      <c r="O31" s="209"/>
      <c r="P31" s="209"/>
      <c r="Q31" s="209"/>
      <c r="R31" s="209"/>
      <c r="S31" s="209"/>
      <c r="T31" s="209"/>
      <c r="U31" s="209"/>
      <c r="V31" s="209"/>
      <c r="W31" s="209"/>
      <c r="X31" s="209"/>
      <c r="Y31" s="209"/>
      <c r="Z31" s="209"/>
    </row>
    <row r="32" spans="1:26" ht="21">
      <c r="A32" s="213" t="s">
        <v>45</v>
      </c>
      <c r="B32" s="213" t="s">
        <v>375</v>
      </c>
      <c r="C32" s="219"/>
      <c r="D32" s="225"/>
      <c r="E32" s="223" t="str">
        <f>IF(C32="","",IF(C32="Yes","Decribe your Information Security Office, including size, talents, resources, etc.","Describe any plans to create an Information Security Office for your organization."))</f>
        <v/>
      </c>
      <c r="F32" s="208"/>
      <c r="G32" s="209"/>
      <c r="H32" s="209"/>
      <c r="I32" s="209"/>
      <c r="J32" s="209"/>
      <c r="K32" s="209"/>
      <c r="L32" s="209"/>
      <c r="M32" s="209"/>
      <c r="N32" s="209"/>
      <c r="O32" s="209"/>
      <c r="P32" s="209"/>
      <c r="Q32" s="209"/>
      <c r="R32" s="209"/>
      <c r="S32" s="209"/>
      <c r="T32" s="209"/>
      <c r="U32" s="209"/>
      <c r="V32" s="209"/>
      <c r="W32" s="209"/>
      <c r="X32" s="209"/>
      <c r="Y32" s="209"/>
      <c r="Z32" s="209"/>
    </row>
    <row r="33" spans="1:26" ht="42">
      <c r="A33" s="213" t="s">
        <v>46</v>
      </c>
      <c r="B33" s="213" t="s">
        <v>1591</v>
      </c>
      <c r="C33" s="219"/>
      <c r="D33" s="225"/>
      <c r="E33" s="223" t="str">
        <f>IF(C33="","",IF(C33="Yes","Describe the structure and size of your Software and System Development teams. (e.g. Customer Support, Implementation, Product Management, etc.)","Describe any plans to create an Information Security Office for your organization."))</f>
        <v/>
      </c>
      <c r="F33" s="208" t="s">
        <v>50</v>
      </c>
      <c r="G33" s="209"/>
      <c r="H33" s="209"/>
      <c r="I33" s="209"/>
      <c r="J33" s="209"/>
      <c r="K33" s="209"/>
      <c r="L33" s="209"/>
      <c r="M33" s="209"/>
      <c r="N33" s="209"/>
      <c r="O33" s="209"/>
      <c r="P33" s="209"/>
      <c r="Q33" s="209"/>
      <c r="R33" s="209"/>
      <c r="S33" s="209"/>
      <c r="T33" s="209"/>
      <c r="U33" s="209"/>
      <c r="V33" s="209"/>
      <c r="W33" s="209"/>
      <c r="X33" s="209"/>
      <c r="Y33" s="209"/>
      <c r="Z33" s="209"/>
    </row>
    <row r="34" spans="1:26" ht="42">
      <c r="A34" s="213" t="s">
        <v>47</v>
      </c>
      <c r="B34" s="213" t="s">
        <v>376</v>
      </c>
      <c r="C34" s="262"/>
      <c r="D34" s="262"/>
      <c r="E34" s="223" t="s">
        <v>1594</v>
      </c>
      <c r="F34" s="208" t="s">
        <v>52</v>
      </c>
      <c r="G34" s="209"/>
      <c r="H34" s="209"/>
      <c r="I34" s="209"/>
      <c r="J34" s="209"/>
      <c r="K34" s="209"/>
      <c r="L34" s="209"/>
      <c r="M34" s="209"/>
      <c r="N34" s="209"/>
      <c r="O34" s="209"/>
      <c r="P34" s="209"/>
      <c r="Q34" s="209"/>
      <c r="R34" s="209"/>
      <c r="S34" s="209"/>
      <c r="T34" s="209"/>
      <c r="U34" s="209"/>
      <c r="V34" s="209"/>
      <c r="W34" s="209"/>
      <c r="X34" s="209"/>
      <c r="Y34" s="209"/>
      <c r="Z34" s="209"/>
    </row>
    <row r="35" spans="1:26" ht="21">
      <c r="A35" s="260" t="s">
        <v>48</v>
      </c>
      <c r="B35" s="257"/>
      <c r="C35" s="217" t="s">
        <v>26</v>
      </c>
      <c r="D35" s="217" t="s">
        <v>27</v>
      </c>
      <c r="E35" s="218" t="s">
        <v>28</v>
      </c>
      <c r="F35" s="208" t="s">
        <v>54</v>
      </c>
      <c r="G35" s="209"/>
      <c r="H35" s="209"/>
      <c r="I35" s="209"/>
      <c r="J35" s="209"/>
      <c r="K35" s="209"/>
      <c r="L35" s="209"/>
      <c r="M35" s="209"/>
      <c r="N35" s="209"/>
      <c r="O35" s="209"/>
      <c r="P35" s="209"/>
      <c r="Q35" s="209"/>
      <c r="R35" s="209"/>
      <c r="S35" s="209"/>
      <c r="T35" s="209"/>
      <c r="U35" s="209"/>
      <c r="V35" s="209"/>
      <c r="W35" s="209"/>
      <c r="X35" s="209"/>
      <c r="Y35" s="209"/>
      <c r="Z35" s="209"/>
    </row>
    <row r="36" spans="1:26" ht="21">
      <c r="A36" s="213" t="s">
        <v>49</v>
      </c>
      <c r="B36" s="213" t="s">
        <v>377</v>
      </c>
      <c r="C36" s="219"/>
      <c r="D36" s="226"/>
      <c r="E36" s="223" t="str">
        <f>IF(C36="","",IF(C36="Yes","Describe any infrastructure dependencies.","Describe any limitations that prevent virtualization."))</f>
        <v/>
      </c>
      <c r="F36" s="208" t="s">
        <v>1628</v>
      </c>
      <c r="G36" s="209"/>
      <c r="H36" s="209"/>
      <c r="I36" s="209"/>
      <c r="J36" s="209"/>
      <c r="K36" s="209"/>
      <c r="L36" s="209"/>
      <c r="M36" s="209"/>
      <c r="N36" s="209"/>
      <c r="O36" s="209"/>
      <c r="P36" s="209"/>
      <c r="Q36" s="209"/>
      <c r="R36" s="209"/>
      <c r="S36" s="209"/>
      <c r="T36" s="209"/>
      <c r="U36" s="209"/>
      <c r="V36" s="209"/>
      <c r="W36" s="209"/>
      <c r="X36" s="209"/>
      <c r="Y36" s="209"/>
      <c r="Z36" s="209"/>
    </row>
    <row r="37" spans="1:26" ht="21">
      <c r="A37" s="213" t="s">
        <v>51</v>
      </c>
      <c r="B37" s="213" t="s">
        <v>378</v>
      </c>
      <c r="C37" s="219"/>
      <c r="D37" s="226"/>
      <c r="E37" s="223" t="str">
        <f>IF(C37="","",IF(C37="Yes","Describe the utilized technology.","Describe any plans to virtualize your environment hosting SAWS data."))</f>
        <v/>
      </c>
      <c r="F37" s="208" t="s">
        <v>1629</v>
      </c>
      <c r="G37" s="209"/>
      <c r="H37" s="209"/>
      <c r="I37" s="209"/>
      <c r="J37" s="209"/>
      <c r="K37" s="209"/>
      <c r="L37" s="209"/>
      <c r="M37" s="209"/>
      <c r="N37" s="209"/>
      <c r="O37" s="209"/>
      <c r="P37" s="209"/>
      <c r="Q37" s="209"/>
      <c r="R37" s="209"/>
      <c r="S37" s="209"/>
      <c r="T37" s="209"/>
      <c r="U37" s="209"/>
      <c r="V37" s="209"/>
      <c r="W37" s="209"/>
      <c r="X37" s="209"/>
      <c r="Y37" s="209"/>
      <c r="Z37" s="209"/>
    </row>
    <row r="38" spans="1:26" ht="21">
      <c r="A38" s="213" t="s">
        <v>53</v>
      </c>
      <c r="B38" s="213" t="s">
        <v>379</v>
      </c>
      <c r="C38" s="219"/>
      <c r="D38" s="225"/>
      <c r="E38" s="223" t="str">
        <f>IF(C38="","",IF(C38="Yes","If available, submit documentation and/or web resources.","Provide details that prevent this capability."))</f>
        <v/>
      </c>
      <c r="F38" s="208" t="s">
        <v>185</v>
      </c>
      <c r="G38" s="209"/>
      <c r="H38" s="209"/>
      <c r="I38" s="209"/>
      <c r="J38" s="209"/>
      <c r="K38" s="209"/>
      <c r="L38" s="209"/>
      <c r="M38" s="209"/>
      <c r="N38" s="209"/>
      <c r="O38" s="209"/>
      <c r="P38" s="209"/>
      <c r="Q38" s="209"/>
      <c r="R38" s="209"/>
      <c r="S38" s="209"/>
      <c r="T38" s="209"/>
      <c r="U38" s="209"/>
      <c r="V38" s="209"/>
      <c r="W38" s="209"/>
      <c r="X38" s="209"/>
      <c r="Y38" s="209"/>
      <c r="Z38" s="209"/>
    </row>
    <row r="39" spans="1:26" ht="42">
      <c r="A39" s="213" t="s">
        <v>55</v>
      </c>
      <c r="B39" s="213" t="s">
        <v>56</v>
      </c>
      <c r="C39" s="219"/>
      <c r="D39" s="227"/>
      <c r="E39" s="223" t="str">
        <f>IF(C39="","",IF(C39="Yes","Provide a reference to the requested documents or provide them when submitting this fully-populated HECVAT.","State any plans to provide system and/or application architecture diagrams."))</f>
        <v/>
      </c>
      <c r="F39" s="208" t="s">
        <v>50</v>
      </c>
      <c r="G39" s="209"/>
      <c r="H39" s="209"/>
      <c r="I39" s="209"/>
      <c r="J39" s="209"/>
      <c r="K39" s="209"/>
      <c r="L39" s="209"/>
      <c r="M39" s="209"/>
      <c r="N39" s="209"/>
      <c r="O39" s="209"/>
      <c r="P39" s="209"/>
      <c r="Q39" s="209"/>
      <c r="R39" s="209"/>
      <c r="S39" s="209"/>
      <c r="T39" s="209"/>
      <c r="U39" s="209"/>
      <c r="V39" s="209"/>
      <c r="W39" s="209"/>
      <c r="X39" s="209"/>
      <c r="Y39" s="209"/>
      <c r="Z39" s="209"/>
    </row>
    <row r="40" spans="1:26" ht="21">
      <c r="A40" s="213" t="s">
        <v>57</v>
      </c>
      <c r="B40" s="213" t="s">
        <v>58</v>
      </c>
      <c r="C40" s="219"/>
      <c r="D40" s="222"/>
      <c r="E40" s="223" t="str">
        <f>IF(C40="","",IF(C40="Yes","Provide a reference to documentation of your data input validation and error messaging capabilities.","State plans to implement data input validation and error messaging across all components of your system."))</f>
        <v/>
      </c>
      <c r="F40" s="208" t="s">
        <v>52</v>
      </c>
      <c r="G40" s="228"/>
      <c r="H40" s="228"/>
      <c r="I40" s="228"/>
      <c r="J40" s="228"/>
      <c r="K40" s="228"/>
      <c r="L40" s="228"/>
      <c r="M40" s="228"/>
      <c r="N40" s="228"/>
      <c r="O40" s="228"/>
      <c r="P40" s="228"/>
      <c r="Q40" s="229"/>
      <c r="R40" s="229"/>
      <c r="S40" s="229"/>
      <c r="T40" s="229"/>
      <c r="U40" s="229"/>
      <c r="V40" s="229"/>
      <c r="W40" s="229"/>
      <c r="X40" s="229"/>
      <c r="Y40" s="229"/>
      <c r="Z40" s="229"/>
    </row>
    <row r="41" spans="1:26">
      <c r="A41" s="213" t="s">
        <v>59</v>
      </c>
      <c r="B41" s="213" t="s">
        <v>380</v>
      </c>
      <c r="C41" s="219"/>
      <c r="D41" s="222"/>
      <c r="E41" s="223" t="str">
        <f>IF(C41="","",IF(C41="Yes","Describe your single-tenant strategy.",""))</f>
        <v/>
      </c>
      <c r="F41" s="208" t="s">
        <v>1630</v>
      </c>
      <c r="G41" s="228"/>
      <c r="H41" s="228"/>
      <c r="I41" s="228"/>
      <c r="J41" s="228"/>
      <c r="K41" s="228"/>
      <c r="L41" s="228"/>
      <c r="M41" s="228"/>
      <c r="N41" s="228"/>
      <c r="O41" s="228"/>
      <c r="P41" s="228"/>
      <c r="Q41" s="229"/>
      <c r="R41" s="229"/>
      <c r="S41" s="229"/>
      <c r="T41" s="229"/>
      <c r="U41" s="229"/>
      <c r="V41" s="229"/>
      <c r="W41" s="229"/>
      <c r="X41" s="229"/>
      <c r="Y41" s="229"/>
      <c r="Z41" s="229"/>
    </row>
    <row r="42" spans="1:26" ht="21">
      <c r="A42" s="260" t="s">
        <v>60</v>
      </c>
      <c r="B42" s="257"/>
      <c r="C42" s="217" t="s">
        <v>26</v>
      </c>
      <c r="D42" s="217" t="s">
        <v>27</v>
      </c>
      <c r="E42" s="218" t="s">
        <v>28</v>
      </c>
      <c r="F42" s="230"/>
      <c r="G42" s="228"/>
      <c r="H42" s="228"/>
      <c r="I42" s="228"/>
      <c r="J42" s="228"/>
      <c r="K42" s="228"/>
      <c r="L42" s="228"/>
      <c r="M42" s="228"/>
      <c r="N42" s="228"/>
      <c r="O42" s="228"/>
      <c r="P42" s="228"/>
      <c r="Q42" s="229"/>
      <c r="R42" s="229"/>
      <c r="S42" s="229"/>
      <c r="T42" s="229"/>
      <c r="U42" s="229"/>
      <c r="V42" s="229"/>
      <c r="W42" s="229"/>
      <c r="X42" s="229"/>
      <c r="Y42" s="229"/>
      <c r="Z42" s="229"/>
    </row>
    <row r="43" spans="1:26" ht="21">
      <c r="A43" s="213" t="s">
        <v>61</v>
      </c>
      <c r="B43" s="224" t="s">
        <v>1595</v>
      </c>
      <c r="C43" s="219"/>
      <c r="D43" s="222"/>
      <c r="E43" s="221" t="str">
        <f>IF(C43="","",IF(C43="Yes","Describe how aging requirements are implemented in the product.","Describe plans to support password/passphrase aging requirements."))</f>
        <v/>
      </c>
      <c r="F43" s="230" t="s">
        <v>1631</v>
      </c>
      <c r="G43" s="228"/>
      <c r="H43" s="228"/>
      <c r="I43" s="228"/>
      <c r="J43" s="228"/>
      <c r="K43" s="228"/>
      <c r="L43" s="228"/>
      <c r="M43" s="228"/>
      <c r="N43" s="228"/>
      <c r="O43" s="228"/>
      <c r="P43" s="228"/>
      <c r="Q43" s="229"/>
      <c r="R43" s="229"/>
      <c r="S43" s="229"/>
      <c r="T43" s="229"/>
      <c r="U43" s="229"/>
      <c r="V43" s="229"/>
      <c r="W43" s="229"/>
      <c r="X43" s="229"/>
      <c r="Y43" s="229"/>
      <c r="Z43" s="229"/>
    </row>
    <row r="44" spans="1:26" ht="31.5">
      <c r="A44" s="214" t="s">
        <v>63</v>
      </c>
      <c r="B44" s="214" t="s">
        <v>1654</v>
      </c>
      <c r="C44" s="219"/>
      <c r="D44" s="231"/>
      <c r="E44" s="221" t="str">
        <f>IF(C44="","",IF(C44="Yes","Describe or provide a reference to the supported types of authentication.","Describe plans to support authentication in your web-based interface."))</f>
        <v/>
      </c>
      <c r="F44" s="208" t="s">
        <v>64</v>
      </c>
      <c r="G44" s="209"/>
      <c r="H44" s="209"/>
      <c r="I44" s="209"/>
      <c r="J44" s="209"/>
      <c r="K44" s="209"/>
      <c r="L44" s="209"/>
      <c r="M44" s="209"/>
      <c r="N44" s="209"/>
      <c r="O44" s="209"/>
      <c r="P44" s="209"/>
      <c r="Q44" s="209"/>
      <c r="R44" s="209"/>
      <c r="S44" s="209"/>
      <c r="T44" s="209"/>
      <c r="U44" s="209"/>
      <c r="V44" s="209"/>
      <c r="W44" s="209"/>
      <c r="X44" s="209"/>
      <c r="Y44" s="209"/>
      <c r="Z44" s="209"/>
    </row>
    <row r="45" spans="1:26" ht="52.5">
      <c r="A45" s="213" t="s">
        <v>65</v>
      </c>
      <c r="B45" s="224" t="s">
        <v>1695</v>
      </c>
      <c r="C45" s="219"/>
      <c r="D45" s="225"/>
      <c r="E45" s="221" t="str">
        <f>IF(C45="","",IF(C45="Yes","Provide a brief description of supported authentication and authorization systems.","Describe any plans to support integration with other authentication and authorization systems."))</f>
        <v/>
      </c>
      <c r="F45" s="208" t="s">
        <v>1632</v>
      </c>
      <c r="G45" s="209"/>
      <c r="H45" s="209"/>
      <c r="I45" s="209"/>
      <c r="J45" s="209"/>
      <c r="K45" s="209"/>
      <c r="L45" s="209"/>
      <c r="M45" s="209"/>
      <c r="N45" s="209"/>
      <c r="O45" s="209"/>
      <c r="P45" s="209"/>
      <c r="Q45" s="209"/>
      <c r="R45" s="209"/>
      <c r="S45" s="209"/>
      <c r="T45" s="209"/>
      <c r="U45" s="209"/>
      <c r="V45" s="209"/>
      <c r="W45" s="209"/>
      <c r="X45" s="209"/>
      <c r="Y45" s="209"/>
      <c r="Z45" s="209"/>
    </row>
    <row r="46" spans="1:26" ht="42">
      <c r="A46" s="213" t="s">
        <v>67</v>
      </c>
      <c r="B46" s="224" t="s">
        <v>1696</v>
      </c>
      <c r="C46" s="219"/>
      <c r="D46" s="222"/>
      <c r="E46" s="221" t="str">
        <f>IF(C46="","",IF(C46="Yes","Describe all authentication services supported by the system.","Describe any plans to support external authentication services in place of local authentication."))</f>
        <v/>
      </c>
      <c r="F46" s="208" t="s">
        <v>66</v>
      </c>
      <c r="G46" s="209"/>
      <c r="H46" s="209"/>
      <c r="I46" s="209"/>
      <c r="J46" s="209"/>
      <c r="K46" s="209"/>
      <c r="L46" s="209"/>
      <c r="M46" s="209"/>
      <c r="N46" s="209"/>
      <c r="O46" s="209"/>
      <c r="P46" s="209"/>
      <c r="Q46" s="209"/>
      <c r="R46" s="209"/>
      <c r="S46" s="209"/>
      <c r="T46" s="209"/>
      <c r="U46" s="209"/>
      <c r="V46" s="209"/>
      <c r="W46" s="209"/>
      <c r="X46" s="209"/>
      <c r="Y46" s="209"/>
      <c r="Z46" s="209"/>
    </row>
    <row r="47" spans="1:26" ht="31.5">
      <c r="A47" s="213" t="s">
        <v>69</v>
      </c>
      <c r="B47" s="224" t="s">
        <v>1598</v>
      </c>
      <c r="C47" s="219"/>
      <c r="D47" s="227"/>
      <c r="E47" s="221" t="str">
        <f>IF(C47="","",IF(C47="Yes","Ensure that all elements of HLAA-05 are evaluated for your response. Provide a description of logging capabilities.","Describe any plans to enable audit logs for these data elements."))</f>
        <v/>
      </c>
      <c r="F47" s="208" t="s">
        <v>1633</v>
      </c>
      <c r="G47" s="209"/>
      <c r="H47" s="209"/>
      <c r="I47" s="209"/>
      <c r="J47" s="209"/>
      <c r="K47" s="209"/>
      <c r="L47" s="209"/>
      <c r="M47" s="209"/>
      <c r="N47" s="209"/>
      <c r="O47" s="209"/>
      <c r="P47" s="209"/>
      <c r="Q47" s="209"/>
      <c r="R47" s="209"/>
      <c r="S47" s="209"/>
      <c r="T47" s="209"/>
      <c r="U47" s="209"/>
      <c r="V47" s="209"/>
      <c r="W47" s="209"/>
      <c r="X47" s="209"/>
      <c r="Y47" s="209"/>
      <c r="Z47" s="209"/>
    </row>
    <row r="48" spans="1:26" ht="21">
      <c r="A48" s="260" t="s">
        <v>71</v>
      </c>
      <c r="B48" s="257"/>
      <c r="C48" s="217" t="s">
        <v>26</v>
      </c>
      <c r="D48" s="217" t="s">
        <v>27</v>
      </c>
      <c r="E48" s="218" t="s">
        <v>28</v>
      </c>
      <c r="F48" s="208" t="s">
        <v>79</v>
      </c>
      <c r="G48" s="209"/>
      <c r="H48" s="209"/>
      <c r="I48" s="209"/>
      <c r="J48" s="209"/>
      <c r="K48" s="209"/>
      <c r="L48" s="209"/>
      <c r="M48" s="209"/>
      <c r="N48" s="209"/>
      <c r="O48" s="209"/>
      <c r="P48" s="209"/>
      <c r="Q48" s="209"/>
      <c r="R48" s="209"/>
      <c r="S48" s="209"/>
      <c r="T48" s="209"/>
      <c r="U48" s="209"/>
      <c r="V48" s="209"/>
      <c r="W48" s="209"/>
      <c r="X48" s="209"/>
      <c r="Y48" s="209"/>
      <c r="Z48" s="209"/>
    </row>
    <row r="49" spans="1:26" ht="21">
      <c r="A49" s="213" t="s">
        <v>72</v>
      </c>
      <c r="B49" s="213" t="s">
        <v>381</v>
      </c>
      <c r="C49" s="219"/>
      <c r="D49" s="227"/>
      <c r="E49" s="232" t="str">
        <f>IF(C49="","",IF(C49="Yes","Provide a copy of your BCP along with this document (link or attached).","Describe your intention to complete a Business Continuity Plan."))</f>
        <v/>
      </c>
      <c r="F49" s="208" t="s">
        <v>1634</v>
      </c>
      <c r="G49" s="209"/>
      <c r="H49" s="209"/>
      <c r="I49" s="209"/>
      <c r="J49" s="209"/>
      <c r="K49" s="209"/>
      <c r="L49" s="209"/>
      <c r="M49" s="209"/>
      <c r="N49" s="209"/>
      <c r="O49" s="209"/>
      <c r="P49" s="209"/>
      <c r="Q49" s="209"/>
      <c r="R49" s="209"/>
      <c r="S49" s="209"/>
      <c r="T49" s="209"/>
      <c r="U49" s="209"/>
      <c r="V49" s="209"/>
      <c r="W49" s="209"/>
      <c r="X49" s="209"/>
      <c r="Y49" s="209"/>
      <c r="Z49" s="209"/>
    </row>
    <row r="50" spans="1:26" ht="21">
      <c r="A50" s="213" t="s">
        <v>74</v>
      </c>
      <c r="B50" s="213" t="s">
        <v>75</v>
      </c>
      <c r="C50" s="219"/>
      <c r="D50" s="222"/>
      <c r="E50" s="221" t="str">
        <f>IF(C50="","",IF(C50="Yes","Summarize your documented communication plan contained in your BCP.","Describe any plans to document a communication plan in your BCP."))</f>
        <v/>
      </c>
      <c r="F50" s="208" t="s">
        <v>76</v>
      </c>
      <c r="G50" s="209"/>
      <c r="H50" s="209"/>
      <c r="I50" s="209"/>
      <c r="J50" s="209"/>
      <c r="K50" s="209"/>
      <c r="L50" s="209"/>
      <c r="M50" s="209"/>
      <c r="N50" s="209"/>
      <c r="O50" s="209"/>
      <c r="P50" s="209"/>
      <c r="Q50" s="209"/>
      <c r="R50" s="209"/>
      <c r="S50" s="209"/>
      <c r="T50" s="209"/>
      <c r="U50" s="209"/>
      <c r="V50" s="209"/>
      <c r="W50" s="209"/>
      <c r="X50" s="209"/>
      <c r="Y50" s="209"/>
      <c r="Z50" s="209"/>
    </row>
    <row r="51" spans="1:26" ht="31.5">
      <c r="A51" s="213" t="s">
        <v>77</v>
      </c>
      <c r="B51" s="213" t="s">
        <v>78</v>
      </c>
      <c r="C51" s="219"/>
      <c r="D51" s="222"/>
      <c r="E51" s="221" t="str">
        <f>IF(C51="","",IF(C51="Yes","Describe your BCP component review strategy.","Describe any plans to annually review and update (as needed) your BCP."))</f>
        <v/>
      </c>
      <c r="F51" s="208" t="s">
        <v>79</v>
      </c>
      <c r="G51" s="209"/>
      <c r="H51" s="209"/>
      <c r="I51" s="209"/>
      <c r="J51" s="209"/>
      <c r="K51" s="209"/>
      <c r="L51" s="209"/>
      <c r="M51" s="209"/>
      <c r="N51" s="209"/>
      <c r="O51" s="209"/>
      <c r="P51" s="209"/>
      <c r="Q51" s="209"/>
      <c r="R51" s="209"/>
      <c r="S51" s="209"/>
      <c r="T51" s="209"/>
      <c r="U51" s="209"/>
      <c r="V51" s="209"/>
      <c r="W51" s="209"/>
      <c r="X51" s="209"/>
      <c r="Y51" s="209"/>
      <c r="Z51" s="209"/>
    </row>
    <row r="52" spans="1:26" ht="31.5">
      <c r="A52" s="213" t="s">
        <v>80</v>
      </c>
      <c r="B52" s="213" t="s">
        <v>1635</v>
      </c>
      <c r="C52" s="219"/>
      <c r="D52" s="220"/>
      <c r="E52" s="221" t="str">
        <f>IF(C52="","",IF(C52="Yes","State the date of your last alternate site relocation test.","Describe your strategy to implement annual alternate site relocation testing."))</f>
        <v/>
      </c>
      <c r="F52" s="208" t="s">
        <v>81</v>
      </c>
      <c r="G52" s="209"/>
      <c r="H52" s="209"/>
      <c r="I52" s="209"/>
      <c r="J52" s="209"/>
      <c r="K52" s="209"/>
      <c r="L52" s="209"/>
      <c r="M52" s="209"/>
      <c r="N52" s="209"/>
      <c r="O52" s="209"/>
      <c r="P52" s="209"/>
      <c r="Q52" s="209"/>
      <c r="R52" s="209"/>
      <c r="S52" s="209"/>
      <c r="T52" s="209"/>
      <c r="U52" s="209"/>
      <c r="V52" s="209"/>
      <c r="W52" s="209"/>
      <c r="X52" s="209"/>
      <c r="Y52" s="209"/>
      <c r="Z52" s="209"/>
    </row>
    <row r="53" spans="1:26" ht="21">
      <c r="A53" s="260" t="s">
        <v>82</v>
      </c>
      <c r="B53" s="257"/>
      <c r="C53" s="217" t="s">
        <v>26</v>
      </c>
      <c r="D53" s="217" t="s">
        <v>27</v>
      </c>
      <c r="E53" s="218" t="s">
        <v>28</v>
      </c>
      <c r="F53" s="208"/>
      <c r="G53" s="209"/>
      <c r="H53" s="209"/>
      <c r="I53" s="209"/>
      <c r="J53" s="209"/>
      <c r="K53" s="209"/>
      <c r="L53" s="209"/>
      <c r="M53" s="209"/>
      <c r="N53" s="209"/>
      <c r="O53" s="209"/>
      <c r="P53" s="209"/>
      <c r="Q53" s="209"/>
      <c r="R53" s="209"/>
      <c r="S53" s="209"/>
      <c r="T53" s="209"/>
      <c r="U53" s="209"/>
      <c r="V53" s="209"/>
      <c r="W53" s="209"/>
      <c r="X53" s="209"/>
      <c r="Y53" s="209"/>
      <c r="Z53" s="209"/>
    </row>
    <row r="54" spans="1:26" ht="21">
      <c r="A54" s="213" t="s">
        <v>83</v>
      </c>
      <c r="B54" s="213" t="s">
        <v>1636</v>
      </c>
      <c r="C54" s="219"/>
      <c r="D54" s="227"/>
      <c r="E54" s="221" t="str">
        <f>IF(C54="","",IF(C54="Yes","Summarize your current change management process.","Describe current plans to implement a change management process."))</f>
        <v/>
      </c>
      <c r="F54" s="208" t="s">
        <v>233</v>
      </c>
      <c r="G54" s="209"/>
      <c r="H54" s="209"/>
      <c r="I54" s="209"/>
      <c r="J54" s="209"/>
      <c r="K54" s="209"/>
      <c r="L54" s="209"/>
      <c r="M54" s="209"/>
      <c r="N54" s="209"/>
      <c r="O54" s="209"/>
      <c r="P54" s="209"/>
      <c r="Q54" s="209"/>
      <c r="R54" s="209"/>
      <c r="S54" s="209"/>
      <c r="T54" s="209"/>
      <c r="U54" s="209"/>
      <c r="V54" s="209"/>
      <c r="W54" s="209"/>
      <c r="X54" s="209"/>
      <c r="Y54" s="209"/>
      <c r="Z54" s="209"/>
    </row>
    <row r="55" spans="1:26" ht="31.5">
      <c r="A55" s="214" t="s">
        <v>84</v>
      </c>
      <c r="B55" s="224" t="s">
        <v>1679</v>
      </c>
      <c r="C55" s="219"/>
      <c r="D55" s="233"/>
      <c r="E55" s="234" t="str">
        <f>IF(C55="","",IF(C55="Yes","State how and when SAWS will be notified of major changes to your environment.","Describe plans to establish a notification mechanism for major environmental changes."))</f>
        <v/>
      </c>
      <c r="F55" s="208" t="s">
        <v>85</v>
      </c>
      <c r="G55" s="209"/>
      <c r="H55" s="209"/>
      <c r="I55" s="209"/>
      <c r="J55" s="209"/>
      <c r="K55" s="209"/>
      <c r="L55" s="209"/>
      <c r="M55" s="209"/>
      <c r="N55" s="209"/>
      <c r="O55" s="209"/>
      <c r="P55" s="209"/>
      <c r="Q55" s="209"/>
      <c r="R55" s="209"/>
      <c r="S55" s="209"/>
      <c r="T55" s="209"/>
      <c r="U55" s="209"/>
      <c r="V55" s="209"/>
      <c r="W55" s="209"/>
      <c r="X55" s="209"/>
      <c r="Y55" s="209"/>
      <c r="Z55" s="209"/>
    </row>
    <row r="56" spans="1:26" ht="31.5">
      <c r="A56" s="213" t="s">
        <v>86</v>
      </c>
      <c r="B56" s="213" t="s">
        <v>1637</v>
      </c>
      <c r="C56" s="219"/>
      <c r="D56" s="227"/>
      <c r="E56" s="221" t="str">
        <f>IF(C56="","",IF(C56="Yes","Summarize the policy and procedure(s) guiding risk mitigation practices before critical patches can be applied.","State your plans to implement policy and procedure(s) guiding risk mitigation practices before critical patches can be applied."))</f>
        <v/>
      </c>
      <c r="F56" s="208" t="s">
        <v>87</v>
      </c>
      <c r="G56" s="209"/>
      <c r="H56" s="209"/>
      <c r="I56" s="209"/>
      <c r="J56" s="209"/>
      <c r="K56" s="209"/>
      <c r="L56" s="209"/>
      <c r="M56" s="209"/>
      <c r="N56" s="209"/>
      <c r="O56" s="209"/>
      <c r="P56" s="209"/>
      <c r="Q56" s="209"/>
      <c r="R56" s="209"/>
      <c r="S56" s="209"/>
      <c r="T56" s="209"/>
      <c r="U56" s="209"/>
      <c r="V56" s="209"/>
      <c r="W56" s="209"/>
      <c r="X56" s="209"/>
      <c r="Y56" s="209"/>
      <c r="Z56" s="209"/>
    </row>
    <row r="57" spans="1:26" ht="31.5">
      <c r="A57" s="213" t="s">
        <v>88</v>
      </c>
      <c r="B57" s="213" t="s">
        <v>1638</v>
      </c>
      <c r="C57" s="219"/>
      <c r="D57" s="231"/>
      <c r="E57" s="221" t="str">
        <f>IF(C57="","",IF(C57="Yes","Summarize implemented procedures ensuring that emergency changes are documented and authorized.","Describe plans to implement procedure ensuring that emergency changes are documented and authorized."))</f>
        <v/>
      </c>
      <c r="F57" s="208" t="s">
        <v>89</v>
      </c>
      <c r="G57" s="209"/>
      <c r="H57" s="209"/>
      <c r="I57" s="209"/>
      <c r="J57" s="209"/>
      <c r="K57" s="209"/>
      <c r="L57" s="209"/>
      <c r="M57" s="209"/>
      <c r="N57" s="209"/>
      <c r="O57" s="209"/>
      <c r="P57" s="209"/>
      <c r="Q57" s="209"/>
      <c r="R57" s="209"/>
      <c r="S57" s="209"/>
      <c r="T57" s="209"/>
      <c r="U57" s="209"/>
      <c r="V57" s="209"/>
      <c r="W57" s="209"/>
      <c r="X57" s="209"/>
      <c r="Y57" s="209"/>
      <c r="Z57" s="209"/>
    </row>
    <row r="58" spans="1:26" ht="21">
      <c r="A58" s="260" t="s">
        <v>90</v>
      </c>
      <c r="B58" s="257"/>
      <c r="C58" s="217" t="s">
        <v>26</v>
      </c>
      <c r="D58" s="217" t="s">
        <v>27</v>
      </c>
      <c r="E58" s="218" t="s">
        <v>28</v>
      </c>
      <c r="F58" s="208"/>
      <c r="G58" s="209"/>
      <c r="H58" s="209"/>
      <c r="I58" s="209"/>
      <c r="J58" s="209"/>
      <c r="K58" s="209"/>
      <c r="L58" s="209"/>
      <c r="M58" s="209"/>
      <c r="N58" s="209"/>
      <c r="O58" s="209"/>
      <c r="P58" s="209"/>
      <c r="Q58" s="209"/>
      <c r="R58" s="209"/>
      <c r="S58" s="209"/>
      <c r="T58" s="209"/>
      <c r="U58" s="209"/>
      <c r="V58" s="209"/>
      <c r="W58" s="209"/>
      <c r="X58" s="209"/>
      <c r="Y58" s="209"/>
      <c r="Z58" s="209"/>
    </row>
    <row r="59" spans="1:26" ht="21">
      <c r="A59" s="214" t="s">
        <v>91</v>
      </c>
      <c r="B59" s="214" t="s">
        <v>1673</v>
      </c>
      <c r="C59" s="219"/>
      <c r="D59" s="233"/>
      <c r="E59" s="221" t="str">
        <f>IF(C59="","",IF(C59="Yes","Describe or provide a reference to how SAWS data is physically and logically separated from that of other customers.","Describe your plan to physically and logically separate SAWS data from other customers."))</f>
        <v/>
      </c>
      <c r="F59" s="208" t="s">
        <v>1640</v>
      </c>
      <c r="G59" s="209"/>
      <c r="H59" s="209"/>
      <c r="I59" s="209"/>
      <c r="J59" s="209"/>
      <c r="K59" s="209"/>
      <c r="L59" s="209"/>
      <c r="M59" s="209"/>
      <c r="N59" s="209"/>
      <c r="O59" s="209"/>
      <c r="P59" s="209"/>
      <c r="Q59" s="209"/>
      <c r="R59" s="209"/>
      <c r="S59" s="209"/>
      <c r="T59" s="209"/>
      <c r="U59" s="209"/>
      <c r="V59" s="209"/>
      <c r="W59" s="209"/>
      <c r="X59" s="209"/>
      <c r="Y59" s="209"/>
      <c r="Z59" s="209"/>
    </row>
    <row r="60" spans="1:26" ht="21">
      <c r="A60" s="213" t="s">
        <v>93</v>
      </c>
      <c r="B60" s="213" t="s">
        <v>1639</v>
      </c>
      <c r="C60" s="219"/>
      <c r="D60" s="222"/>
      <c r="E60" s="221" t="str">
        <f>IF(C60="","",IF(C60="Yes","Summarize your transport encryption strategy.","Decribe why sensitive data in not encrypted in transport."))</f>
        <v/>
      </c>
      <c r="F60" s="208" t="s">
        <v>1641</v>
      </c>
      <c r="G60" s="209"/>
      <c r="H60" s="209"/>
      <c r="I60" s="209"/>
      <c r="J60" s="209"/>
      <c r="K60" s="209"/>
      <c r="L60" s="209"/>
      <c r="M60" s="209"/>
      <c r="N60" s="209"/>
      <c r="O60" s="209"/>
      <c r="P60" s="209"/>
      <c r="Q60" s="209"/>
      <c r="R60" s="209"/>
      <c r="S60" s="209"/>
      <c r="T60" s="209"/>
      <c r="U60" s="209"/>
      <c r="V60" s="209"/>
      <c r="W60" s="209"/>
      <c r="X60" s="209"/>
      <c r="Y60" s="209"/>
      <c r="Z60" s="209"/>
    </row>
    <row r="61" spans="1:26" ht="21">
      <c r="A61" s="213" t="s">
        <v>95</v>
      </c>
      <c r="B61" s="213" t="s">
        <v>438</v>
      </c>
      <c r="C61" s="219"/>
      <c r="D61" s="222"/>
      <c r="E61" s="221" t="str">
        <f>IF(C61="","",IF(C61="Yes","Summarize your data encryption strategy.","Decribe why sensitive data in not encrypted in storage."))</f>
        <v/>
      </c>
      <c r="F61" s="208" t="s">
        <v>94</v>
      </c>
      <c r="G61" s="209"/>
      <c r="H61" s="209"/>
      <c r="I61" s="209"/>
      <c r="J61" s="209"/>
      <c r="K61" s="209"/>
      <c r="L61" s="209"/>
      <c r="M61" s="209"/>
      <c r="N61" s="209"/>
      <c r="O61" s="209"/>
      <c r="P61" s="209"/>
      <c r="Q61" s="209"/>
      <c r="R61" s="209"/>
      <c r="S61" s="209"/>
      <c r="T61" s="209"/>
      <c r="U61" s="209"/>
      <c r="V61" s="209"/>
      <c r="W61" s="209"/>
      <c r="X61" s="209"/>
      <c r="Y61" s="209"/>
      <c r="Z61" s="209"/>
    </row>
    <row r="62" spans="1:26" ht="31.5">
      <c r="A62" s="213" t="s">
        <v>97</v>
      </c>
      <c r="B62" s="213" t="s">
        <v>1680</v>
      </c>
      <c r="C62" s="219"/>
      <c r="D62" s="222"/>
      <c r="E62" s="221" t="str">
        <f>IF(C62="","",IF(C62="Yes","Summarize why backups containing SAWS data leave the SAWS data zone.",""))</f>
        <v/>
      </c>
      <c r="F62" s="208" t="s">
        <v>1642</v>
      </c>
      <c r="G62" s="209"/>
      <c r="H62" s="209"/>
      <c r="I62" s="209"/>
      <c r="J62" s="209"/>
      <c r="K62" s="209"/>
      <c r="L62" s="209"/>
      <c r="M62" s="209"/>
      <c r="N62" s="209"/>
      <c r="O62" s="209"/>
      <c r="P62" s="209"/>
      <c r="Q62" s="209"/>
      <c r="R62" s="209"/>
      <c r="S62" s="209"/>
      <c r="T62" s="209"/>
      <c r="U62" s="209"/>
      <c r="V62" s="209"/>
      <c r="W62" s="209"/>
      <c r="X62" s="209"/>
      <c r="Y62" s="209"/>
      <c r="Z62" s="209"/>
    </row>
    <row r="63" spans="1:26" ht="42">
      <c r="A63" s="213" t="s">
        <v>99</v>
      </c>
      <c r="B63" s="213" t="s">
        <v>386</v>
      </c>
      <c r="C63" s="219"/>
      <c r="D63" s="225"/>
      <c r="E63" s="232" t="str">
        <f>IF(C63="","",IF(C63="Yes","Provide details of these procedures (link or attached).","Provide a detailed summary for this response."))</f>
        <v/>
      </c>
      <c r="F63" s="208" t="s">
        <v>1643</v>
      </c>
      <c r="G63" s="209"/>
      <c r="H63" s="209"/>
      <c r="I63" s="209"/>
      <c r="J63" s="209"/>
      <c r="K63" s="209"/>
      <c r="L63" s="209"/>
      <c r="M63" s="209"/>
      <c r="N63" s="209"/>
      <c r="O63" s="209"/>
      <c r="P63" s="209"/>
      <c r="Q63" s="209"/>
      <c r="R63" s="209"/>
      <c r="S63" s="209"/>
      <c r="T63" s="209"/>
      <c r="U63" s="209"/>
      <c r="V63" s="209"/>
      <c r="W63" s="209"/>
      <c r="X63" s="209"/>
      <c r="Y63" s="209"/>
      <c r="Z63" s="209"/>
    </row>
    <row r="64" spans="1:26" ht="21">
      <c r="A64" s="213" t="s">
        <v>437</v>
      </c>
      <c r="B64" s="213" t="s">
        <v>1667</v>
      </c>
      <c r="C64" s="219"/>
      <c r="D64" s="222"/>
      <c r="E64" s="221" t="str">
        <f>IF(C64="","",IF(C64="Yes","Summarize why SAWS data is visible in system adminitration modules/tools.",""))</f>
        <v/>
      </c>
      <c r="F64" s="208" t="s">
        <v>1644</v>
      </c>
      <c r="G64" s="209"/>
      <c r="H64" s="209"/>
      <c r="I64" s="209"/>
      <c r="J64" s="209"/>
      <c r="K64" s="209"/>
      <c r="L64" s="209"/>
      <c r="M64" s="209"/>
      <c r="N64" s="209"/>
      <c r="O64" s="209"/>
      <c r="P64" s="209"/>
      <c r="Q64" s="209"/>
      <c r="R64" s="209"/>
      <c r="S64" s="209"/>
      <c r="T64" s="209"/>
      <c r="U64" s="209"/>
      <c r="V64" s="209"/>
      <c r="W64" s="209"/>
      <c r="X64" s="209"/>
      <c r="Y64" s="209"/>
      <c r="Z64" s="209"/>
    </row>
    <row r="65" spans="1:26" ht="21">
      <c r="A65" s="260" t="s">
        <v>101</v>
      </c>
      <c r="B65" s="257"/>
      <c r="C65" s="217" t="s">
        <v>26</v>
      </c>
      <c r="D65" s="217" t="s">
        <v>27</v>
      </c>
      <c r="E65" s="218" t="s">
        <v>28</v>
      </c>
      <c r="F65" s="208"/>
      <c r="G65" s="209"/>
      <c r="H65" s="209"/>
      <c r="I65" s="209"/>
      <c r="J65" s="209"/>
      <c r="K65" s="209"/>
      <c r="L65" s="209"/>
      <c r="M65" s="209"/>
      <c r="N65" s="209"/>
      <c r="O65" s="209"/>
      <c r="P65" s="209"/>
      <c r="Q65" s="209"/>
      <c r="R65" s="209"/>
      <c r="S65" s="209"/>
      <c r="T65" s="209"/>
      <c r="U65" s="209"/>
      <c r="V65" s="209"/>
      <c r="W65" s="209"/>
      <c r="X65" s="209"/>
      <c r="Y65" s="209"/>
      <c r="Z65" s="209"/>
    </row>
    <row r="66" spans="1:26" ht="21">
      <c r="A66" s="213" t="s">
        <v>102</v>
      </c>
      <c r="B66" s="213" t="s">
        <v>103</v>
      </c>
      <c r="C66" s="219"/>
      <c r="D66" s="222"/>
      <c r="E66" s="221" t="str">
        <f>IF(C66="","",IF(C66="Yes","Describe the type of encryption that is supported.","State plans to support database encryption (in storage) of specified data elements."))</f>
        <v/>
      </c>
      <c r="F66" s="208" t="s">
        <v>104</v>
      </c>
      <c r="G66" s="209"/>
      <c r="H66" s="209"/>
      <c r="I66" s="209"/>
      <c r="J66" s="209"/>
      <c r="K66" s="209"/>
      <c r="L66" s="209"/>
      <c r="M66" s="209"/>
      <c r="N66" s="209"/>
      <c r="O66" s="209"/>
      <c r="P66" s="209"/>
      <c r="Q66" s="209"/>
      <c r="R66" s="209"/>
      <c r="S66" s="209"/>
      <c r="T66" s="209"/>
      <c r="U66" s="209"/>
      <c r="V66" s="209"/>
      <c r="W66" s="209"/>
      <c r="X66" s="209"/>
      <c r="Y66" s="209"/>
      <c r="Z66" s="209"/>
    </row>
    <row r="67" spans="1:26" ht="21">
      <c r="A67" s="213" t="s">
        <v>105</v>
      </c>
      <c r="B67" s="224" t="s">
        <v>1599</v>
      </c>
      <c r="C67" s="219"/>
      <c r="D67" s="222"/>
      <c r="E67" s="221" t="str">
        <f>IF(C67="","",IF(C67="Yes","Describe how encryption is leveraged in your database(s).","Describe plans to implement encryption in your database(s)"))</f>
        <v/>
      </c>
      <c r="F67" s="208" t="s">
        <v>106</v>
      </c>
      <c r="G67" s="209"/>
      <c r="H67" s="209"/>
      <c r="I67" s="209"/>
      <c r="J67" s="209"/>
      <c r="K67" s="209"/>
      <c r="L67" s="209"/>
      <c r="M67" s="209"/>
      <c r="N67" s="209"/>
      <c r="O67" s="209"/>
      <c r="P67" s="209"/>
      <c r="Q67" s="209"/>
      <c r="R67" s="209"/>
      <c r="S67" s="209"/>
      <c r="T67" s="209"/>
      <c r="U67" s="209"/>
      <c r="V67" s="209"/>
      <c r="W67" s="209"/>
      <c r="X67" s="209"/>
      <c r="Y67" s="209"/>
      <c r="Z67" s="209"/>
    </row>
    <row r="68" spans="1:26" ht="21">
      <c r="A68" s="260" t="s">
        <v>107</v>
      </c>
      <c r="B68" s="257"/>
      <c r="C68" s="217" t="s">
        <v>26</v>
      </c>
      <c r="D68" s="217" t="s">
        <v>27</v>
      </c>
      <c r="E68" s="218" t="s">
        <v>28</v>
      </c>
      <c r="F68" s="208" t="s">
        <v>114</v>
      </c>
      <c r="G68" s="209"/>
      <c r="H68" s="209"/>
      <c r="I68" s="209"/>
      <c r="J68" s="209"/>
      <c r="K68" s="209"/>
      <c r="L68" s="209"/>
      <c r="M68" s="209"/>
      <c r="N68" s="209"/>
      <c r="O68" s="209"/>
      <c r="P68" s="209"/>
      <c r="Q68" s="209"/>
      <c r="R68" s="209"/>
      <c r="S68" s="209"/>
      <c r="T68" s="209"/>
      <c r="U68" s="209"/>
      <c r="V68" s="209"/>
      <c r="W68" s="209"/>
      <c r="X68" s="209"/>
      <c r="Y68" s="209"/>
      <c r="Z68" s="209"/>
    </row>
    <row r="69" spans="1:26">
      <c r="A69" s="213" t="s">
        <v>108</v>
      </c>
      <c r="B69" s="224" t="s">
        <v>1681</v>
      </c>
      <c r="C69" s="219"/>
      <c r="D69" s="225"/>
      <c r="E69" s="221" t="str">
        <f>IF(C69="","",IF(C69="Yes","Summarize the strategy for removing SAWS data from its Data Zone.",""))</f>
        <v/>
      </c>
      <c r="F69" s="208" t="s">
        <v>1645</v>
      </c>
      <c r="G69" s="209"/>
      <c r="H69" s="209"/>
      <c r="I69" s="209"/>
      <c r="J69" s="209"/>
      <c r="K69" s="209"/>
      <c r="L69" s="209"/>
      <c r="M69" s="209"/>
      <c r="N69" s="209"/>
      <c r="O69" s="209"/>
      <c r="P69" s="209"/>
      <c r="Q69" s="209"/>
      <c r="R69" s="209"/>
      <c r="S69" s="209"/>
      <c r="T69" s="209"/>
      <c r="U69" s="209"/>
      <c r="V69" s="209"/>
      <c r="W69" s="209"/>
      <c r="X69" s="209"/>
      <c r="Y69" s="209"/>
      <c r="Z69" s="209"/>
    </row>
    <row r="70" spans="1:26" ht="21">
      <c r="A70" s="213" t="s">
        <v>110</v>
      </c>
      <c r="B70" s="224" t="s">
        <v>1668</v>
      </c>
      <c r="C70" s="219"/>
      <c r="D70" s="222"/>
      <c r="E70" s="221" t="str">
        <f>IF(C70="","",IF(C70="Yes","Provide a brief summary of your data center.","Provide a detailed description of where SAWS data will reside."))</f>
        <v/>
      </c>
      <c r="F70" s="208" t="s">
        <v>111</v>
      </c>
      <c r="G70" s="209"/>
      <c r="H70" s="209"/>
      <c r="I70" s="209"/>
      <c r="J70" s="209"/>
      <c r="K70" s="209"/>
      <c r="L70" s="209"/>
      <c r="M70" s="209"/>
      <c r="N70" s="209"/>
      <c r="O70" s="209"/>
      <c r="P70" s="209"/>
      <c r="Q70" s="209"/>
      <c r="R70" s="209"/>
      <c r="S70" s="209"/>
      <c r="T70" s="209"/>
      <c r="U70" s="209"/>
      <c r="V70" s="209"/>
      <c r="W70" s="209"/>
      <c r="X70" s="209"/>
      <c r="Y70" s="209"/>
      <c r="Z70" s="209"/>
    </row>
    <row r="71" spans="1:26" ht="21">
      <c r="A71" s="213" t="s">
        <v>112</v>
      </c>
      <c r="B71" s="224" t="s">
        <v>113</v>
      </c>
      <c r="C71" s="219"/>
      <c r="D71" s="222"/>
      <c r="E71" s="221" t="str">
        <f>IF(C71="","",IF(C71="Yes","Obtain the report if possible and add it to your submission.",""))</f>
        <v/>
      </c>
      <c r="F71" s="208" t="s">
        <v>114</v>
      </c>
      <c r="G71" s="209"/>
      <c r="H71" s="209"/>
      <c r="I71" s="209"/>
      <c r="J71" s="209"/>
      <c r="K71" s="209"/>
      <c r="L71" s="209"/>
      <c r="M71" s="209"/>
      <c r="N71" s="209"/>
      <c r="O71" s="209"/>
      <c r="P71" s="209"/>
      <c r="Q71" s="209"/>
      <c r="R71" s="209"/>
      <c r="S71" s="209"/>
      <c r="T71" s="209"/>
      <c r="U71" s="209"/>
      <c r="V71" s="209"/>
      <c r="W71" s="209"/>
      <c r="X71" s="209"/>
      <c r="Y71" s="209"/>
      <c r="Z71" s="209"/>
    </row>
    <row r="72" spans="1:26" ht="31.5">
      <c r="A72" s="213" t="s">
        <v>115</v>
      </c>
      <c r="B72" s="224" t="s">
        <v>256</v>
      </c>
      <c r="C72" s="219"/>
      <c r="D72" s="222"/>
      <c r="E72" s="221" t="str">
        <f>IF(C72="","",IF(C72="Yes","Describe your physical barrier strategy.","State plans to implement a physical barrier to prevent physical contact with any of your devices."))</f>
        <v/>
      </c>
      <c r="F72" s="208" t="s">
        <v>116</v>
      </c>
      <c r="G72" s="209"/>
      <c r="H72" s="209"/>
      <c r="I72" s="209"/>
      <c r="J72" s="209"/>
      <c r="K72" s="209"/>
      <c r="L72" s="209"/>
      <c r="M72" s="209"/>
      <c r="N72" s="209"/>
      <c r="O72" s="209"/>
      <c r="P72" s="209"/>
      <c r="Q72" s="209"/>
      <c r="R72" s="209"/>
      <c r="S72" s="209"/>
      <c r="T72" s="209"/>
      <c r="U72" s="209"/>
      <c r="V72" s="209"/>
      <c r="W72" s="209"/>
      <c r="X72" s="209"/>
      <c r="Y72" s="209"/>
      <c r="Z72" s="209"/>
    </row>
    <row r="73" spans="1:26" ht="21">
      <c r="A73" s="260" t="s">
        <v>117</v>
      </c>
      <c r="B73" s="257"/>
      <c r="C73" s="217" t="s">
        <v>26</v>
      </c>
      <c r="D73" s="217" t="s">
        <v>27</v>
      </c>
      <c r="E73" s="218" t="s">
        <v>28</v>
      </c>
      <c r="F73" s="208" t="s">
        <v>124</v>
      </c>
      <c r="G73" s="209"/>
      <c r="H73" s="209"/>
      <c r="I73" s="209"/>
      <c r="J73" s="209"/>
      <c r="K73" s="209"/>
      <c r="L73" s="209"/>
      <c r="M73" s="209"/>
      <c r="N73" s="209"/>
      <c r="O73" s="209"/>
      <c r="P73" s="209"/>
      <c r="Q73" s="209"/>
      <c r="R73" s="209"/>
      <c r="S73" s="209"/>
      <c r="T73" s="209"/>
      <c r="U73" s="209"/>
      <c r="V73" s="209"/>
      <c r="W73" s="209"/>
      <c r="X73" s="209"/>
      <c r="Y73" s="209"/>
      <c r="Z73" s="209"/>
    </row>
    <row r="74" spans="1:26">
      <c r="A74" s="213" t="s">
        <v>118</v>
      </c>
      <c r="B74" s="213" t="s">
        <v>387</v>
      </c>
      <c r="C74" s="219"/>
      <c r="D74" s="227"/>
      <c r="E74" s="221" t="str">
        <f>IF(C74="","",IF(C74="Yes","Describe or provide a reference to your Disaster Recovery Plan (DRP).","State any plans to create a Disaster Recovery Plan."))</f>
        <v/>
      </c>
      <c r="F74" s="208" t="s">
        <v>1646</v>
      </c>
      <c r="G74" s="209"/>
      <c r="H74" s="209"/>
      <c r="I74" s="209"/>
      <c r="J74" s="209"/>
      <c r="K74" s="209"/>
      <c r="L74" s="209"/>
      <c r="M74" s="209"/>
      <c r="N74" s="209"/>
      <c r="O74" s="209"/>
      <c r="P74" s="209"/>
      <c r="Q74" s="209"/>
      <c r="R74" s="209"/>
      <c r="S74" s="209"/>
      <c r="T74" s="209"/>
      <c r="U74" s="209"/>
      <c r="V74" s="209"/>
      <c r="W74" s="209"/>
      <c r="X74" s="209"/>
      <c r="Y74" s="209"/>
      <c r="Z74" s="209"/>
    </row>
    <row r="75" spans="1:26" ht="21">
      <c r="A75" s="213" t="s">
        <v>120</v>
      </c>
      <c r="B75" s="224" t="s">
        <v>1669</v>
      </c>
      <c r="C75" s="219"/>
      <c r="D75" s="222"/>
      <c r="E75" s="221" t="str">
        <f>IF(C75="","",IF(C75="Yes","List all locations outside of the U.S. and provide a brief summary of each.",""))</f>
        <v/>
      </c>
      <c r="F75" s="208" t="s">
        <v>121</v>
      </c>
      <c r="G75" s="209"/>
      <c r="H75" s="209"/>
      <c r="I75" s="209"/>
      <c r="J75" s="209"/>
      <c r="K75" s="209"/>
      <c r="L75" s="209"/>
      <c r="M75" s="209"/>
      <c r="N75" s="209"/>
      <c r="O75" s="209"/>
      <c r="P75" s="209"/>
      <c r="Q75" s="209"/>
      <c r="R75" s="209"/>
      <c r="S75" s="209"/>
      <c r="T75" s="209"/>
      <c r="U75" s="209"/>
      <c r="V75" s="209"/>
      <c r="W75" s="209"/>
      <c r="X75" s="209"/>
      <c r="Y75" s="209"/>
      <c r="Z75" s="209"/>
    </row>
    <row r="76" spans="1:26" ht="31.5">
      <c r="A76" s="213" t="s">
        <v>122</v>
      </c>
      <c r="B76" s="224" t="s">
        <v>123</v>
      </c>
      <c r="C76" s="219"/>
      <c r="D76" s="222"/>
      <c r="E76" s="221" t="str">
        <f>IF(C76="","",IF(C76="Yes","Summarize your DRP review and update processes and/or procedures.","State plans to implement annual (at a minimum) testing of your DRP."))</f>
        <v/>
      </c>
      <c r="F76" s="208" t="s">
        <v>1647</v>
      </c>
      <c r="G76" s="209"/>
      <c r="H76" s="209"/>
      <c r="I76" s="209"/>
      <c r="J76" s="209"/>
      <c r="K76" s="209"/>
      <c r="L76" s="209"/>
      <c r="M76" s="209"/>
      <c r="N76" s="209"/>
      <c r="O76" s="209"/>
      <c r="P76" s="209"/>
      <c r="Q76" s="209"/>
      <c r="R76" s="209"/>
      <c r="S76" s="209"/>
      <c r="T76" s="209"/>
      <c r="U76" s="209"/>
      <c r="V76" s="209"/>
      <c r="W76" s="209"/>
      <c r="X76" s="209"/>
      <c r="Y76" s="209"/>
      <c r="Z76" s="209"/>
    </row>
    <row r="77" spans="1:26" ht="21">
      <c r="A77" s="260" t="s">
        <v>125</v>
      </c>
      <c r="B77" s="257"/>
      <c r="C77" s="217" t="s">
        <v>26</v>
      </c>
      <c r="D77" s="217" t="s">
        <v>27</v>
      </c>
      <c r="E77" s="218" t="s">
        <v>28</v>
      </c>
      <c r="F77" s="208"/>
      <c r="G77" s="209"/>
      <c r="H77" s="209"/>
      <c r="I77" s="209"/>
      <c r="J77" s="209"/>
      <c r="K77" s="209"/>
      <c r="L77" s="209"/>
      <c r="M77" s="209"/>
      <c r="N77" s="209"/>
      <c r="O77" s="209"/>
      <c r="P77" s="209"/>
      <c r="Q77" s="209"/>
      <c r="R77" s="209"/>
      <c r="S77" s="209"/>
      <c r="T77" s="209"/>
      <c r="U77" s="209"/>
      <c r="V77" s="209"/>
      <c r="W77" s="209"/>
      <c r="X77" s="209"/>
      <c r="Y77" s="209"/>
      <c r="Z77" s="209"/>
    </row>
    <row r="78" spans="1:26" ht="31.5">
      <c r="A78" s="214" t="s">
        <v>126</v>
      </c>
      <c r="B78" s="214" t="s">
        <v>1600</v>
      </c>
      <c r="C78" s="219"/>
      <c r="D78" s="235"/>
      <c r="E78" s="221" t="str">
        <f>IF(C78="","",IF(C78="Yes","Describe the currently implemented WAF.","Describe compensating controls that protect your web application, if applicable."))</f>
        <v/>
      </c>
      <c r="F78" s="208" t="s">
        <v>127</v>
      </c>
      <c r="G78" s="236" t="s">
        <v>1648</v>
      </c>
      <c r="H78" s="209"/>
      <c r="I78" s="209"/>
      <c r="J78" s="209"/>
      <c r="K78" s="209"/>
      <c r="L78" s="209"/>
      <c r="M78" s="209"/>
      <c r="N78" s="209"/>
      <c r="O78" s="209"/>
      <c r="P78" s="209"/>
      <c r="Q78" s="209"/>
      <c r="R78" s="209"/>
      <c r="S78" s="209"/>
      <c r="T78" s="209"/>
      <c r="U78" s="209"/>
      <c r="V78" s="209"/>
      <c r="W78" s="209"/>
      <c r="X78" s="209"/>
      <c r="Y78" s="209"/>
      <c r="Z78" s="209"/>
    </row>
    <row r="79" spans="1:26" ht="21">
      <c r="A79" s="213" t="s">
        <v>128</v>
      </c>
      <c r="B79" s="213" t="s">
        <v>392</v>
      </c>
      <c r="C79" s="219"/>
      <c r="D79" s="226"/>
      <c r="E79" s="221" t="str">
        <f>IF(C79="","",IF(C79="Yes","Describe your documented firewall change request policy.","Describe your plans to implement a documented policy for firewall change requests."))</f>
        <v/>
      </c>
      <c r="F79" s="208" t="s">
        <v>129</v>
      </c>
      <c r="G79" s="209"/>
      <c r="H79" s="209"/>
      <c r="I79" s="209"/>
      <c r="J79" s="209"/>
      <c r="K79" s="209"/>
      <c r="L79" s="209"/>
      <c r="M79" s="209"/>
      <c r="N79" s="209"/>
      <c r="O79" s="209"/>
      <c r="P79" s="209"/>
      <c r="Q79" s="209"/>
      <c r="R79" s="209"/>
      <c r="S79" s="209"/>
      <c r="T79" s="209"/>
      <c r="U79" s="209"/>
      <c r="V79" s="209"/>
      <c r="W79" s="209"/>
      <c r="X79" s="209"/>
      <c r="Y79" s="209"/>
      <c r="Z79" s="209"/>
    </row>
    <row r="80" spans="1:26" ht="21">
      <c r="A80" s="213" t="s">
        <v>130</v>
      </c>
      <c r="B80" s="213" t="s">
        <v>393</v>
      </c>
      <c r="C80" s="219"/>
      <c r="D80" s="225"/>
      <c r="E80" s="232" t="str">
        <f>IF(C80="","",IF(C80="Yes","Describe your NGPT monitoring strategy.","Describe your intent to implement NGPT monitoring."))</f>
        <v/>
      </c>
      <c r="F80" s="208" t="s">
        <v>131</v>
      </c>
      <c r="G80" s="209"/>
      <c r="H80" s="209"/>
      <c r="I80" s="209"/>
      <c r="J80" s="209"/>
      <c r="K80" s="209"/>
      <c r="L80" s="209"/>
      <c r="M80" s="209"/>
      <c r="N80" s="209"/>
      <c r="O80" s="209"/>
      <c r="P80" s="209"/>
      <c r="Q80" s="209"/>
      <c r="R80" s="209"/>
      <c r="S80" s="209"/>
      <c r="T80" s="209"/>
      <c r="U80" s="209"/>
      <c r="V80" s="209"/>
      <c r="W80" s="209"/>
      <c r="X80" s="209"/>
      <c r="Y80" s="209"/>
      <c r="Z80" s="209"/>
    </row>
    <row r="81" spans="1:26" ht="21">
      <c r="A81" s="213" t="s">
        <v>132</v>
      </c>
      <c r="B81" s="213" t="s">
        <v>133</v>
      </c>
      <c r="C81" s="219"/>
      <c r="D81" s="220"/>
      <c r="E81" s="221" t="str">
        <f>IF(C81="","",IF(C81="Yes","Provide a brief summary of this activity.","State plans to implement 24x7x365 intrusion monitoring in your environment(s)."))</f>
        <v/>
      </c>
      <c r="F81" s="208" t="s">
        <v>134</v>
      </c>
      <c r="G81" s="209"/>
      <c r="H81" s="209"/>
      <c r="I81" s="209"/>
      <c r="J81" s="209"/>
      <c r="K81" s="209"/>
      <c r="L81" s="209"/>
      <c r="M81" s="209"/>
      <c r="N81" s="209"/>
      <c r="O81" s="209"/>
      <c r="P81" s="209"/>
      <c r="Q81" s="209"/>
      <c r="R81" s="209"/>
      <c r="S81" s="209"/>
      <c r="T81" s="209"/>
      <c r="U81" s="209"/>
      <c r="V81" s="209"/>
      <c r="W81" s="209"/>
      <c r="X81" s="209"/>
      <c r="Y81" s="209"/>
      <c r="Z81" s="209"/>
    </row>
    <row r="82" spans="1:26" ht="21">
      <c r="A82" s="260" t="s">
        <v>135</v>
      </c>
      <c r="B82" s="257"/>
      <c r="C82" s="217" t="s">
        <v>26</v>
      </c>
      <c r="D82" s="217" t="s">
        <v>27</v>
      </c>
      <c r="E82" s="218" t="s">
        <v>28</v>
      </c>
      <c r="F82" s="208"/>
      <c r="G82" s="209"/>
      <c r="H82" s="209"/>
      <c r="I82" s="209"/>
      <c r="J82" s="209"/>
      <c r="K82" s="209"/>
      <c r="L82" s="209"/>
      <c r="M82" s="209"/>
      <c r="N82" s="209"/>
      <c r="O82" s="209"/>
      <c r="P82" s="209"/>
      <c r="Q82" s="209"/>
      <c r="R82" s="209"/>
      <c r="S82" s="209"/>
      <c r="T82" s="209"/>
      <c r="U82" s="209"/>
      <c r="V82" s="209"/>
      <c r="W82" s="209"/>
      <c r="X82" s="209"/>
      <c r="Y82" s="209"/>
      <c r="Z82" s="209"/>
    </row>
    <row r="83" spans="1:26" ht="21">
      <c r="A83" s="213" t="s">
        <v>136</v>
      </c>
      <c r="B83" s="213" t="s">
        <v>394</v>
      </c>
      <c r="C83" s="219"/>
      <c r="D83" s="220"/>
      <c r="E83" s="232" t="str">
        <f>IF(C83="","",IF(C83="Yes","Provide a copy of your physical security controls and policies along with this document (link or attached).","Describe your intent to implement physical security controls and policies."))</f>
        <v/>
      </c>
      <c r="F83" s="208" t="s">
        <v>137</v>
      </c>
      <c r="G83" s="209"/>
      <c r="H83" s="209"/>
      <c r="I83" s="209"/>
      <c r="J83" s="209"/>
      <c r="K83" s="209"/>
      <c r="L83" s="209"/>
      <c r="M83" s="209"/>
      <c r="N83" s="209"/>
      <c r="O83" s="209"/>
      <c r="P83" s="209"/>
      <c r="Q83" s="209"/>
      <c r="R83" s="209"/>
      <c r="S83" s="209"/>
      <c r="T83" s="209"/>
      <c r="U83" s="209"/>
      <c r="V83" s="209"/>
      <c r="W83" s="209"/>
      <c r="X83" s="209"/>
      <c r="Y83" s="209"/>
      <c r="Z83" s="209"/>
    </row>
    <row r="84" spans="1:26" ht="21">
      <c r="A84" s="213" t="s">
        <v>138</v>
      </c>
      <c r="B84" s="213" t="s">
        <v>139</v>
      </c>
      <c r="C84" s="219"/>
      <c r="D84" s="222"/>
      <c r="E84" s="232" t="str">
        <f>IF(C84="","",IF(C84="Yes","Describe or provide a reference to how data is protected.",""))</f>
        <v/>
      </c>
      <c r="F84" s="208" t="s">
        <v>145</v>
      </c>
      <c r="G84" s="209"/>
      <c r="H84" s="209"/>
      <c r="I84" s="209"/>
      <c r="J84" s="209"/>
      <c r="K84" s="209"/>
      <c r="L84" s="209"/>
      <c r="M84" s="209"/>
      <c r="N84" s="209"/>
      <c r="O84" s="209"/>
      <c r="P84" s="209"/>
      <c r="Q84" s="209"/>
      <c r="R84" s="209"/>
      <c r="S84" s="209"/>
      <c r="T84" s="209"/>
      <c r="U84" s="209"/>
      <c r="V84" s="209"/>
      <c r="W84" s="209"/>
      <c r="X84" s="209"/>
      <c r="Y84" s="209"/>
      <c r="Z84" s="209"/>
    </row>
    <row r="85" spans="1:26" ht="21">
      <c r="A85" s="260" t="s">
        <v>141</v>
      </c>
      <c r="B85" s="257"/>
      <c r="C85" s="217" t="s">
        <v>26</v>
      </c>
      <c r="D85" s="217" t="s">
        <v>27</v>
      </c>
      <c r="E85" s="218" t="s">
        <v>28</v>
      </c>
      <c r="F85" s="208" t="s">
        <v>147</v>
      </c>
      <c r="G85" s="209"/>
      <c r="H85" s="209"/>
      <c r="I85" s="209"/>
      <c r="J85" s="209"/>
      <c r="K85" s="209"/>
      <c r="L85" s="209"/>
      <c r="M85" s="209"/>
      <c r="N85" s="209"/>
      <c r="O85" s="209"/>
      <c r="P85" s="209"/>
      <c r="Q85" s="209"/>
      <c r="R85" s="209"/>
      <c r="S85" s="209"/>
      <c r="T85" s="209"/>
      <c r="U85" s="209"/>
      <c r="V85" s="209"/>
      <c r="W85" s="209"/>
      <c r="X85" s="209"/>
      <c r="Y85" s="209"/>
      <c r="Z85" s="209"/>
    </row>
    <row r="86" spans="1:26" ht="31.5">
      <c r="A86" s="213" t="s">
        <v>142</v>
      </c>
      <c r="B86" s="213" t="s">
        <v>395</v>
      </c>
      <c r="C86" s="219"/>
      <c r="D86" s="220"/>
      <c r="E86" s="232" t="str">
        <f>IF(C86="","",IF(C86="Yes","Provide a links to these documents in Additional Information or attach them with your submission.","Provide a brief summary for this response."))</f>
        <v/>
      </c>
      <c r="F86" s="208" t="s">
        <v>149</v>
      </c>
      <c r="G86" s="209"/>
      <c r="H86" s="209"/>
      <c r="I86" s="209"/>
      <c r="J86" s="209"/>
      <c r="K86" s="209"/>
      <c r="L86" s="209"/>
      <c r="M86" s="209"/>
      <c r="N86" s="209"/>
      <c r="O86" s="209"/>
      <c r="P86" s="209"/>
      <c r="Q86" s="209"/>
      <c r="R86" s="209"/>
      <c r="S86" s="209"/>
      <c r="T86" s="209"/>
      <c r="U86" s="209"/>
      <c r="V86" s="209"/>
      <c r="W86" s="209"/>
      <c r="X86" s="209"/>
      <c r="Y86" s="209"/>
      <c r="Z86" s="209"/>
    </row>
    <row r="87" spans="1:26" ht="21">
      <c r="A87" s="213" t="s">
        <v>144</v>
      </c>
      <c r="B87" s="213" t="s">
        <v>1649</v>
      </c>
      <c r="C87" s="219"/>
      <c r="D87" s="220"/>
      <c r="E87" s="221" t="str">
        <f>IF(C87="","",IF(C87="Yes","Summarize the information security principles designed into the product lifecycle.","Describe why security principles are not designed into the product lifecycle."))</f>
        <v/>
      </c>
      <c r="F87" s="208" t="s">
        <v>145</v>
      </c>
      <c r="G87" s="209"/>
      <c r="H87" s="209"/>
      <c r="I87" s="209"/>
      <c r="J87" s="209"/>
      <c r="K87" s="209"/>
      <c r="L87" s="209"/>
      <c r="M87" s="209"/>
      <c r="N87" s="209"/>
      <c r="O87" s="209"/>
      <c r="P87" s="209"/>
      <c r="Q87" s="209"/>
      <c r="R87" s="209"/>
      <c r="S87" s="209"/>
      <c r="T87" s="209"/>
      <c r="U87" s="209"/>
      <c r="V87" s="209"/>
      <c r="W87" s="209"/>
      <c r="X87" s="209"/>
      <c r="Y87" s="209"/>
      <c r="Z87" s="209"/>
    </row>
    <row r="88" spans="1:26">
      <c r="A88" s="213" t="s">
        <v>146</v>
      </c>
      <c r="B88" s="213" t="s">
        <v>396</v>
      </c>
      <c r="C88" s="219"/>
      <c r="D88" s="220"/>
      <c r="E88" s="221" t="str">
        <f>IF(C88="","",IF(C88="Yes","Summarize your formal incident response plan.","State plans to formalize an incident response plan."))</f>
        <v/>
      </c>
      <c r="F88" s="208" t="s">
        <v>1650</v>
      </c>
      <c r="G88" s="209"/>
      <c r="H88" s="209"/>
      <c r="I88" s="209"/>
      <c r="J88" s="209"/>
      <c r="K88" s="209"/>
      <c r="L88" s="209"/>
      <c r="M88" s="209"/>
      <c r="N88" s="209"/>
      <c r="O88" s="209"/>
      <c r="P88" s="209"/>
      <c r="Q88" s="209"/>
      <c r="R88" s="209"/>
      <c r="S88" s="209"/>
      <c r="T88" s="209"/>
      <c r="U88" s="209"/>
      <c r="V88" s="209"/>
      <c r="W88" s="209"/>
      <c r="X88" s="209"/>
      <c r="Y88" s="209"/>
      <c r="Z88" s="209"/>
    </row>
    <row r="89" spans="1:26" ht="21">
      <c r="A89" s="213" t="s">
        <v>148</v>
      </c>
      <c r="B89" s="213" t="s">
        <v>397</v>
      </c>
      <c r="C89" s="219"/>
      <c r="D89" s="220"/>
      <c r="E89" s="221" t="str">
        <f>IF(C89="","",IF(C89="Yes","Provide a reference to your information security policy or submit documentation with this fully-populated HECVAT-Lite.","State plans to implement information security policy at your company."))</f>
        <v/>
      </c>
      <c r="F89" s="208" t="s">
        <v>1651</v>
      </c>
      <c r="G89" s="209"/>
      <c r="H89" s="209"/>
      <c r="I89" s="209"/>
      <c r="J89" s="209"/>
      <c r="K89" s="209"/>
      <c r="L89" s="209"/>
      <c r="M89" s="209"/>
      <c r="N89" s="209"/>
      <c r="O89" s="209"/>
      <c r="P89" s="209"/>
      <c r="Q89" s="209"/>
      <c r="R89" s="209"/>
      <c r="S89" s="209"/>
      <c r="T89" s="209"/>
      <c r="U89" s="209"/>
      <c r="V89" s="209"/>
      <c r="W89" s="209"/>
      <c r="X89" s="209"/>
      <c r="Y89" s="209"/>
      <c r="Z89" s="209"/>
    </row>
    <row r="90" spans="1:26" ht="21">
      <c r="A90" s="260" t="s">
        <v>150</v>
      </c>
      <c r="B90" s="257"/>
      <c r="C90" s="217" t="s">
        <v>26</v>
      </c>
      <c r="D90" s="217" t="s">
        <v>27</v>
      </c>
      <c r="E90" s="218" t="s">
        <v>28</v>
      </c>
      <c r="F90" s="208"/>
      <c r="G90" s="209"/>
      <c r="H90" s="209"/>
      <c r="I90" s="209"/>
      <c r="J90" s="209"/>
      <c r="K90" s="209"/>
      <c r="L90" s="209"/>
      <c r="M90" s="209"/>
      <c r="N90" s="209"/>
      <c r="O90" s="209"/>
      <c r="P90" s="209"/>
      <c r="Q90" s="209"/>
      <c r="R90" s="209"/>
      <c r="S90" s="209"/>
      <c r="T90" s="209"/>
      <c r="U90" s="209"/>
      <c r="V90" s="209"/>
      <c r="W90" s="209"/>
      <c r="X90" s="209"/>
      <c r="Y90" s="209"/>
      <c r="Z90" s="209"/>
    </row>
    <row r="91" spans="1:26" ht="21">
      <c r="A91" s="213" t="s">
        <v>151</v>
      </c>
      <c r="B91" s="213" t="s">
        <v>152</v>
      </c>
      <c r="C91" s="219"/>
      <c r="D91" s="220"/>
      <c r="E91" s="232" t="str">
        <f>IF(C91="","",IF(C91="Yes","Provide a brief description of how this is implemented.","Describe your strategy to maintain system integrity (e.g. compensating controls)."))</f>
        <v/>
      </c>
      <c r="F91" s="208" t="s">
        <v>153</v>
      </c>
      <c r="G91" s="209"/>
      <c r="H91" s="209"/>
      <c r="I91" s="209"/>
      <c r="J91" s="209"/>
      <c r="K91" s="209"/>
      <c r="L91" s="209"/>
      <c r="M91" s="209"/>
      <c r="N91" s="209"/>
      <c r="O91" s="209"/>
      <c r="P91" s="209"/>
      <c r="Q91" s="209"/>
      <c r="R91" s="209"/>
      <c r="S91" s="209"/>
      <c r="T91" s="209"/>
      <c r="U91" s="209"/>
      <c r="V91" s="209"/>
      <c r="W91" s="209"/>
      <c r="X91" s="209"/>
      <c r="Y91" s="209"/>
      <c r="Z91" s="209"/>
    </row>
    <row r="92" spans="1:26" ht="42">
      <c r="A92" s="213" t="s">
        <v>154</v>
      </c>
      <c r="B92" s="213" t="s">
        <v>398</v>
      </c>
      <c r="C92" s="219"/>
      <c r="D92" s="227"/>
      <c r="E92" s="232" t="str">
        <f>IF(C92="","",IF(C92="Yes","Summarize your systems management and configuration strategy.","Describe your intent to implement a systems management and configuration strategy."))</f>
        <v/>
      </c>
      <c r="F92" s="208" t="s">
        <v>160</v>
      </c>
      <c r="G92" s="209"/>
      <c r="H92" s="209"/>
      <c r="I92" s="209"/>
      <c r="J92" s="209"/>
      <c r="K92" s="209"/>
      <c r="L92" s="209"/>
      <c r="M92" s="209"/>
      <c r="N92" s="209"/>
      <c r="O92" s="209"/>
      <c r="P92" s="209"/>
      <c r="Q92" s="209"/>
      <c r="R92" s="209"/>
      <c r="S92" s="209"/>
      <c r="T92" s="209"/>
      <c r="U92" s="209"/>
      <c r="V92" s="209"/>
      <c r="W92" s="209"/>
      <c r="X92" s="209"/>
      <c r="Y92" s="209"/>
      <c r="Z92" s="209"/>
    </row>
    <row r="93" spans="1:26" ht="21">
      <c r="A93" s="260" t="s">
        <v>156</v>
      </c>
      <c r="B93" s="257"/>
      <c r="C93" s="217" t="s">
        <v>26</v>
      </c>
      <c r="D93" s="217" t="s">
        <v>27</v>
      </c>
      <c r="E93" s="218" t="s">
        <v>28</v>
      </c>
      <c r="F93" s="208"/>
      <c r="G93" s="209"/>
      <c r="H93" s="209"/>
      <c r="I93" s="209"/>
      <c r="J93" s="209"/>
      <c r="K93" s="209"/>
      <c r="L93" s="209"/>
      <c r="M93" s="209"/>
      <c r="N93" s="209"/>
      <c r="O93" s="209"/>
      <c r="P93" s="209"/>
      <c r="Q93" s="209"/>
      <c r="R93" s="209"/>
      <c r="S93" s="209"/>
      <c r="T93" s="209"/>
      <c r="U93" s="209"/>
      <c r="V93" s="209"/>
      <c r="W93" s="209"/>
      <c r="X93" s="209"/>
      <c r="Y93" s="209"/>
      <c r="Z93" s="209"/>
    </row>
    <row r="94" spans="1:26" ht="31.5">
      <c r="A94" s="213" t="s">
        <v>157</v>
      </c>
      <c r="B94" s="213" t="s">
        <v>399</v>
      </c>
      <c r="C94" s="219"/>
      <c r="D94" s="227"/>
      <c r="E94" s="232" t="str">
        <f>IF(C94="","",IF(C94="Yes","Provide the results with this document (link or attached), if possible. State the date of the last completed third party security assessment.","State plans to have your systems and applications assessed by a third party."))</f>
        <v/>
      </c>
      <c r="F94" s="208" t="s">
        <v>1652</v>
      </c>
      <c r="G94" s="236" t="s">
        <v>158</v>
      </c>
      <c r="H94" s="209"/>
      <c r="I94" s="209"/>
      <c r="J94" s="209"/>
      <c r="K94" s="209"/>
      <c r="L94" s="209"/>
      <c r="M94" s="209"/>
      <c r="N94" s="209"/>
      <c r="O94" s="209"/>
      <c r="P94" s="209"/>
      <c r="Q94" s="209"/>
      <c r="R94" s="209"/>
      <c r="S94" s="209"/>
      <c r="T94" s="209"/>
      <c r="U94" s="209"/>
      <c r="V94" s="209"/>
      <c r="W94" s="209"/>
      <c r="X94" s="209"/>
      <c r="Y94" s="209"/>
      <c r="Z94" s="209"/>
    </row>
    <row r="95" spans="1:26" ht="31.5">
      <c r="A95" s="213" t="s">
        <v>159</v>
      </c>
      <c r="B95" s="213" t="s">
        <v>1653</v>
      </c>
      <c r="C95" s="219"/>
      <c r="D95" s="220"/>
      <c r="E95" s="232" t="str">
        <f>IF(C95="","",IF(C95="Yes","Provide a brief description.","Describe plans to implement application vulnerability scanning [and remediation] prior to release."))</f>
        <v/>
      </c>
      <c r="F95" s="208"/>
      <c r="G95" s="209"/>
      <c r="H95" s="209"/>
      <c r="I95" s="209"/>
      <c r="J95" s="209"/>
      <c r="K95" s="209"/>
      <c r="L95" s="209"/>
      <c r="M95" s="209"/>
      <c r="N95" s="209"/>
      <c r="O95" s="209"/>
      <c r="P95" s="209"/>
      <c r="Q95" s="209"/>
      <c r="R95" s="209"/>
      <c r="S95" s="209"/>
      <c r="T95" s="209"/>
      <c r="U95" s="209"/>
      <c r="V95" s="209"/>
      <c r="W95" s="209"/>
      <c r="X95" s="209"/>
      <c r="Y95" s="209"/>
      <c r="Z95" s="209"/>
    </row>
    <row r="96" spans="1:26">
      <c r="B96" s="209"/>
      <c r="C96" s="209"/>
      <c r="D96" s="237"/>
      <c r="E96" s="238"/>
      <c r="F96" s="208"/>
      <c r="G96" s="209"/>
      <c r="H96" s="209"/>
      <c r="I96" s="209"/>
      <c r="J96" s="209"/>
      <c r="K96" s="209"/>
      <c r="L96" s="209"/>
      <c r="M96" s="209"/>
      <c r="N96" s="209"/>
      <c r="O96" s="209"/>
      <c r="P96" s="209"/>
      <c r="Q96" s="209"/>
      <c r="R96" s="209"/>
      <c r="S96" s="209"/>
      <c r="T96" s="209"/>
      <c r="U96" s="209"/>
      <c r="V96" s="209"/>
      <c r="W96" s="209"/>
      <c r="X96" s="209"/>
      <c r="Y96" s="209"/>
      <c r="Z96" s="209"/>
    </row>
    <row r="97" spans="2:26">
      <c r="B97" s="209"/>
      <c r="C97" s="209"/>
      <c r="D97" s="237"/>
      <c r="E97" s="238"/>
      <c r="F97" s="208"/>
      <c r="G97" s="209"/>
      <c r="H97" s="209"/>
      <c r="I97" s="209"/>
      <c r="J97" s="209"/>
      <c r="K97" s="209"/>
      <c r="L97" s="209"/>
      <c r="M97" s="209"/>
      <c r="N97" s="209"/>
      <c r="O97" s="209"/>
      <c r="P97" s="209"/>
      <c r="Q97" s="209"/>
      <c r="R97" s="209"/>
      <c r="S97" s="209"/>
      <c r="T97" s="209"/>
      <c r="U97" s="209"/>
      <c r="V97" s="209"/>
      <c r="W97" s="209"/>
      <c r="X97" s="209"/>
      <c r="Y97" s="209"/>
      <c r="Z97" s="209"/>
    </row>
    <row r="98" spans="2:26">
      <c r="B98" s="209"/>
      <c r="C98" s="209"/>
      <c r="D98" s="237"/>
      <c r="E98" s="238"/>
      <c r="F98" s="208"/>
      <c r="G98" s="209"/>
      <c r="H98" s="209"/>
      <c r="I98" s="209"/>
      <c r="J98" s="209"/>
      <c r="K98" s="209"/>
      <c r="L98" s="209"/>
      <c r="M98" s="209"/>
      <c r="N98" s="209"/>
      <c r="O98" s="209"/>
      <c r="P98" s="209"/>
      <c r="Q98" s="209"/>
      <c r="R98" s="209"/>
      <c r="S98" s="209"/>
      <c r="T98" s="209"/>
      <c r="U98" s="209"/>
      <c r="V98" s="209"/>
      <c r="W98" s="209"/>
      <c r="X98" s="209"/>
      <c r="Y98" s="209"/>
      <c r="Z98" s="209"/>
    </row>
    <row r="99" spans="2:26">
      <c r="B99" s="209"/>
      <c r="C99" s="209"/>
      <c r="D99" s="237"/>
      <c r="E99" s="238"/>
      <c r="F99" s="208"/>
      <c r="G99" s="209"/>
      <c r="H99" s="209"/>
      <c r="I99" s="209"/>
      <c r="J99" s="209"/>
      <c r="K99" s="209"/>
      <c r="L99" s="209"/>
      <c r="M99" s="209"/>
      <c r="N99" s="209"/>
      <c r="O99" s="209"/>
      <c r="P99" s="209"/>
      <c r="Q99" s="209"/>
      <c r="R99" s="209"/>
      <c r="S99" s="209"/>
      <c r="T99" s="209"/>
      <c r="U99" s="209"/>
      <c r="V99" s="209"/>
      <c r="W99" s="209"/>
      <c r="X99" s="209"/>
      <c r="Y99" s="209"/>
      <c r="Z99" s="209"/>
    </row>
    <row r="100" spans="2:26">
      <c r="B100" s="209"/>
      <c r="C100" s="209"/>
      <c r="D100" s="237"/>
      <c r="E100" s="238"/>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c r="B101" s="209"/>
      <c r="C101" s="209"/>
      <c r="D101" s="237"/>
      <c r="E101" s="238"/>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c r="B102" s="209"/>
      <c r="C102" s="209"/>
      <c r="D102" s="237"/>
      <c r="E102" s="238"/>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spans="2:26">
      <c r="B103" s="209"/>
      <c r="C103" s="209"/>
      <c r="D103" s="237"/>
      <c r="E103" s="238"/>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spans="2:26">
      <c r="B104" s="209"/>
      <c r="C104" s="209"/>
      <c r="D104" s="237"/>
      <c r="E104" s="238"/>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spans="2:26">
      <c r="B105" s="209"/>
      <c r="C105" s="209"/>
      <c r="D105" s="237"/>
      <c r="E105" s="238"/>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spans="2:26">
      <c r="B106" s="209"/>
      <c r="C106" s="209"/>
      <c r="D106" s="237"/>
      <c r="E106" s="238"/>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spans="2:26">
      <c r="B107" s="209"/>
      <c r="C107" s="209"/>
      <c r="D107" s="237"/>
      <c r="E107" s="238"/>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spans="2:26">
      <c r="B108" s="209"/>
      <c r="C108" s="209"/>
      <c r="D108" s="237"/>
      <c r="E108" s="238"/>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spans="2:26">
      <c r="B109" s="209"/>
      <c r="C109" s="209"/>
      <c r="D109" s="237"/>
      <c r="E109" s="238"/>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spans="2:26">
      <c r="B110" s="209"/>
      <c r="C110" s="209"/>
      <c r="D110" s="237"/>
      <c r="E110" s="238"/>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spans="2:26">
      <c r="B111" s="209"/>
      <c r="C111" s="209"/>
      <c r="D111" s="237"/>
      <c r="E111" s="238"/>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spans="2:26">
      <c r="B112" s="209"/>
      <c r="C112" s="209"/>
      <c r="D112" s="237"/>
      <c r="E112" s="238"/>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spans="2:26">
      <c r="B113" s="209"/>
      <c r="C113" s="209"/>
      <c r="D113" s="237"/>
      <c r="E113" s="238"/>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spans="2:26">
      <c r="B114" s="209"/>
      <c r="C114" s="209"/>
      <c r="D114" s="237"/>
      <c r="E114" s="238"/>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spans="2:26">
      <c r="B115" s="209"/>
      <c r="C115" s="209"/>
      <c r="D115" s="237"/>
      <c r="E115" s="238"/>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spans="2:26">
      <c r="B116" s="209"/>
      <c r="C116" s="209"/>
      <c r="D116" s="237"/>
      <c r="E116" s="238"/>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spans="2:26">
      <c r="B117" s="209"/>
      <c r="C117" s="209"/>
      <c r="D117" s="237"/>
      <c r="E117" s="238"/>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spans="2:26">
      <c r="B118" s="209"/>
      <c r="C118" s="209"/>
      <c r="D118" s="237"/>
      <c r="E118" s="238"/>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spans="2:26">
      <c r="B119" s="209"/>
      <c r="C119" s="209"/>
      <c r="D119" s="237"/>
      <c r="E119" s="238"/>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spans="2:26">
      <c r="B120" s="209"/>
      <c r="C120" s="209"/>
      <c r="D120" s="237"/>
      <c r="E120" s="238"/>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spans="2:26">
      <c r="B121" s="209"/>
      <c r="C121" s="209"/>
      <c r="D121" s="237"/>
      <c r="E121" s="238"/>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spans="2:26">
      <c r="B122" s="209"/>
      <c r="C122" s="209"/>
      <c r="D122" s="237"/>
      <c r="E122" s="238"/>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spans="2:26">
      <c r="B123" s="209"/>
      <c r="C123" s="209"/>
      <c r="D123" s="237"/>
      <c r="E123" s="238"/>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spans="2:26">
      <c r="B124" s="209"/>
      <c r="C124" s="209"/>
      <c r="D124" s="237"/>
      <c r="E124" s="238"/>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spans="2:26">
      <c r="B125" s="209"/>
      <c r="C125" s="209"/>
      <c r="D125" s="237"/>
      <c r="E125" s="238"/>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spans="2:26">
      <c r="B126" s="209"/>
      <c r="C126" s="209"/>
      <c r="D126" s="237"/>
      <c r="E126" s="238"/>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spans="2:26">
      <c r="B127" s="209"/>
      <c r="C127" s="209"/>
      <c r="D127" s="237"/>
      <c r="E127" s="238"/>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spans="2:26">
      <c r="B128" s="209"/>
      <c r="C128" s="209"/>
      <c r="D128" s="237"/>
      <c r="E128" s="238"/>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spans="2:26">
      <c r="B129" s="209"/>
      <c r="C129" s="209"/>
      <c r="D129" s="237"/>
      <c r="E129" s="238"/>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spans="2:26">
      <c r="B130" s="209"/>
      <c r="C130" s="209"/>
      <c r="D130" s="237"/>
      <c r="E130" s="238"/>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spans="2:26">
      <c r="B131" s="209"/>
      <c r="C131" s="209"/>
      <c r="D131" s="237"/>
      <c r="E131" s="238"/>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spans="2:26">
      <c r="B132" s="209"/>
      <c r="C132" s="209"/>
      <c r="D132" s="237"/>
      <c r="E132" s="238"/>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spans="2:26">
      <c r="B133" s="209"/>
      <c r="C133" s="209"/>
      <c r="D133" s="237"/>
      <c r="E133" s="238"/>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spans="2:26">
      <c r="B134" s="209"/>
      <c r="C134" s="209"/>
      <c r="D134" s="237"/>
      <c r="E134" s="238"/>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spans="2:26">
      <c r="B135" s="209"/>
      <c r="C135" s="209"/>
      <c r="D135" s="237"/>
      <c r="E135" s="238"/>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spans="2:26">
      <c r="B136" s="209"/>
      <c r="C136" s="209"/>
      <c r="D136" s="237"/>
      <c r="E136" s="238"/>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spans="2:26">
      <c r="B137" s="209"/>
      <c r="C137" s="209"/>
      <c r="D137" s="237"/>
      <c r="E137" s="238"/>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spans="2:26">
      <c r="B138" s="209"/>
      <c r="C138" s="209"/>
      <c r="D138" s="237"/>
      <c r="E138" s="238"/>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spans="2:26">
      <c r="B139" s="209"/>
      <c r="C139" s="209"/>
      <c r="D139" s="237"/>
      <c r="E139" s="238"/>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spans="2:26">
      <c r="B140" s="209"/>
      <c r="C140" s="209"/>
      <c r="D140" s="237"/>
      <c r="E140" s="238"/>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spans="2:26">
      <c r="B141" s="209"/>
      <c r="C141" s="209"/>
      <c r="D141" s="237"/>
      <c r="E141" s="238"/>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spans="2:26">
      <c r="B142" s="209"/>
      <c r="C142" s="209"/>
      <c r="D142" s="237"/>
      <c r="E142" s="238"/>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spans="2:26">
      <c r="B143" s="209"/>
      <c r="C143" s="209"/>
      <c r="D143" s="237"/>
      <c r="E143" s="238"/>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spans="2:26">
      <c r="B144" s="209"/>
      <c r="C144" s="209"/>
      <c r="D144" s="237"/>
      <c r="E144" s="238"/>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spans="2:26">
      <c r="B145" s="209"/>
      <c r="C145" s="209"/>
      <c r="D145" s="237"/>
      <c r="E145" s="238"/>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spans="2:26">
      <c r="B146" s="209"/>
      <c r="C146" s="209"/>
      <c r="D146" s="237"/>
      <c r="E146" s="238"/>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spans="2:26">
      <c r="B147" s="209"/>
      <c r="C147" s="209"/>
      <c r="D147" s="237"/>
      <c r="E147" s="238"/>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spans="2:26">
      <c r="B148" s="209"/>
      <c r="C148" s="209"/>
      <c r="D148" s="237"/>
      <c r="E148" s="238"/>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spans="2:26">
      <c r="B149" s="209"/>
      <c r="C149" s="209"/>
      <c r="D149" s="237"/>
      <c r="E149" s="238"/>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spans="2:26">
      <c r="B150" s="209"/>
      <c r="C150" s="209"/>
      <c r="D150" s="237"/>
      <c r="E150" s="238"/>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spans="2:26">
      <c r="B151" s="209"/>
      <c r="C151" s="209"/>
      <c r="D151" s="237"/>
      <c r="E151" s="238"/>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spans="2:26">
      <c r="B152" s="209"/>
      <c r="C152" s="209"/>
      <c r="D152" s="237"/>
      <c r="E152" s="238"/>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spans="2:26">
      <c r="B153" s="209"/>
      <c r="C153" s="209"/>
      <c r="D153" s="237"/>
      <c r="E153" s="238"/>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spans="2:26">
      <c r="B154" s="209"/>
      <c r="C154" s="209"/>
      <c r="D154" s="237"/>
      <c r="E154" s="238"/>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spans="2:26">
      <c r="B155" s="209"/>
      <c r="C155" s="209"/>
      <c r="D155" s="237"/>
      <c r="E155" s="238"/>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spans="2:26">
      <c r="B156" s="209"/>
      <c r="C156" s="209"/>
      <c r="D156" s="237"/>
      <c r="E156" s="238"/>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spans="2:26">
      <c r="B157" s="209"/>
      <c r="C157" s="209"/>
      <c r="D157" s="237"/>
      <c r="E157" s="238"/>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spans="2:26">
      <c r="B158" s="209"/>
      <c r="C158" s="209"/>
      <c r="D158" s="237"/>
      <c r="E158" s="238"/>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spans="2:26">
      <c r="B159" s="209"/>
      <c r="C159" s="209"/>
      <c r="D159" s="237"/>
      <c r="E159" s="238"/>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spans="2:26">
      <c r="B160" s="209"/>
      <c r="C160" s="209"/>
      <c r="D160" s="237"/>
      <c r="E160" s="238"/>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spans="2:26">
      <c r="B161" s="209"/>
      <c r="C161" s="209"/>
      <c r="D161" s="237"/>
      <c r="E161" s="238"/>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spans="2:26">
      <c r="B162" s="209"/>
      <c r="C162" s="209"/>
      <c r="D162" s="237"/>
      <c r="E162" s="238"/>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spans="2:26">
      <c r="B163" s="209"/>
      <c r="C163" s="209"/>
      <c r="D163" s="237"/>
      <c r="E163" s="238"/>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spans="2:26">
      <c r="B164" s="209"/>
      <c r="C164" s="209"/>
      <c r="D164" s="237"/>
      <c r="E164" s="238"/>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spans="2:26">
      <c r="B165" s="209"/>
      <c r="C165" s="209"/>
      <c r="D165" s="237"/>
      <c r="E165" s="238"/>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spans="2:26">
      <c r="B166" s="209"/>
      <c r="C166" s="209"/>
      <c r="D166" s="237"/>
      <c r="E166" s="238"/>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spans="2:26">
      <c r="B167" s="209"/>
      <c r="C167" s="209"/>
      <c r="D167" s="237"/>
      <c r="E167" s="238"/>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spans="2:26">
      <c r="B168" s="209"/>
      <c r="C168" s="209"/>
      <c r="D168" s="237"/>
      <c r="E168" s="238"/>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spans="2:26">
      <c r="B169" s="209"/>
      <c r="C169" s="209"/>
      <c r="D169" s="237"/>
      <c r="E169" s="238"/>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spans="2:26">
      <c r="B170" s="209"/>
      <c r="C170" s="209"/>
      <c r="D170" s="237"/>
      <c r="E170" s="238"/>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spans="2:26">
      <c r="B171" s="209"/>
      <c r="C171" s="209"/>
      <c r="D171" s="237"/>
      <c r="E171" s="238"/>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spans="2:26">
      <c r="B172" s="209"/>
      <c r="C172" s="209"/>
      <c r="D172" s="237"/>
      <c r="E172" s="238"/>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spans="2:26">
      <c r="B173" s="209"/>
      <c r="C173" s="209"/>
      <c r="D173" s="237"/>
      <c r="E173" s="238"/>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spans="2:26">
      <c r="B174" s="209"/>
      <c r="C174" s="209"/>
      <c r="D174" s="237"/>
      <c r="E174" s="238"/>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spans="2:26">
      <c r="B175" s="209"/>
      <c r="C175" s="209"/>
      <c r="D175" s="237"/>
      <c r="E175" s="238"/>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spans="2:26">
      <c r="B176" s="209"/>
      <c r="C176" s="209"/>
      <c r="D176" s="237"/>
      <c r="E176" s="238"/>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spans="2:26">
      <c r="B177" s="209"/>
      <c r="C177" s="209"/>
      <c r="D177" s="237"/>
      <c r="E177" s="238"/>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spans="2:26">
      <c r="B178" s="209"/>
      <c r="C178" s="209"/>
      <c r="D178" s="237"/>
      <c r="E178" s="238"/>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spans="2:26">
      <c r="B179" s="209"/>
      <c r="C179" s="209"/>
      <c r="D179" s="237"/>
      <c r="E179" s="238"/>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spans="2:26">
      <c r="B180" s="209"/>
      <c r="C180" s="209"/>
      <c r="D180" s="237"/>
      <c r="E180" s="238"/>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spans="2:26">
      <c r="B181" s="209"/>
      <c r="C181" s="209"/>
      <c r="D181" s="237"/>
      <c r="E181" s="238"/>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spans="2:26">
      <c r="B182" s="209"/>
      <c r="C182" s="209"/>
      <c r="D182" s="237"/>
      <c r="E182" s="238"/>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spans="2:26">
      <c r="B183" s="209"/>
      <c r="C183" s="209"/>
      <c r="D183" s="237"/>
      <c r="E183" s="238"/>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spans="2:26">
      <c r="B184" s="209"/>
      <c r="C184" s="209"/>
      <c r="D184" s="237"/>
      <c r="E184" s="238"/>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spans="2:26">
      <c r="B185" s="209"/>
      <c r="C185" s="209"/>
      <c r="D185" s="237"/>
      <c r="E185" s="238"/>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spans="2:26">
      <c r="B186" s="209"/>
      <c r="C186" s="209"/>
      <c r="D186" s="237"/>
      <c r="E186" s="238"/>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spans="2:26">
      <c r="B187" s="209"/>
      <c r="C187" s="209"/>
      <c r="D187" s="237"/>
      <c r="E187" s="238"/>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spans="2:26">
      <c r="B188" s="209"/>
      <c r="C188" s="209"/>
      <c r="D188" s="237"/>
      <c r="E188" s="238"/>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spans="2:26">
      <c r="B189" s="209"/>
      <c r="C189" s="209"/>
      <c r="D189" s="237"/>
      <c r="E189" s="238"/>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spans="2:26">
      <c r="B190" s="209"/>
      <c r="C190" s="209"/>
      <c r="D190" s="237"/>
      <c r="E190" s="238"/>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spans="2:26">
      <c r="B191" s="209"/>
      <c r="C191" s="209"/>
      <c r="D191" s="237"/>
      <c r="E191" s="238"/>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spans="2:26">
      <c r="B192" s="209"/>
      <c r="C192" s="209"/>
      <c r="D192" s="237"/>
      <c r="E192" s="238"/>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spans="2:26">
      <c r="B193" s="209"/>
      <c r="C193" s="209"/>
      <c r="D193" s="237"/>
      <c r="E193" s="238"/>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spans="2:26">
      <c r="B194" s="209"/>
      <c r="C194" s="209"/>
      <c r="D194" s="237"/>
      <c r="E194" s="238"/>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spans="2:26">
      <c r="B195" s="209"/>
      <c r="C195" s="209"/>
      <c r="D195" s="237"/>
      <c r="E195" s="238"/>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spans="2:26">
      <c r="B196" s="209"/>
      <c r="C196" s="209"/>
      <c r="D196" s="237"/>
      <c r="E196" s="238"/>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spans="2:26">
      <c r="B197" s="209"/>
      <c r="C197" s="209"/>
      <c r="D197" s="237"/>
      <c r="E197" s="238"/>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spans="2:26">
      <c r="B198" s="209"/>
      <c r="C198" s="209"/>
      <c r="D198" s="237"/>
      <c r="E198" s="238"/>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spans="2:26">
      <c r="B199" s="209"/>
      <c r="C199" s="209"/>
      <c r="D199" s="237"/>
      <c r="E199" s="238"/>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spans="2:26">
      <c r="B200" s="209"/>
      <c r="C200" s="209"/>
      <c r="D200" s="237"/>
      <c r="E200" s="238"/>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spans="2:26">
      <c r="B201" s="209"/>
      <c r="C201" s="209"/>
      <c r="D201" s="237"/>
      <c r="E201" s="238"/>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spans="2:26">
      <c r="B202" s="209"/>
      <c r="C202" s="209"/>
      <c r="D202" s="237"/>
      <c r="E202" s="238"/>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spans="2:26">
      <c r="B203" s="209"/>
      <c r="C203" s="209"/>
      <c r="D203" s="237"/>
      <c r="E203" s="238"/>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spans="2:26">
      <c r="B204" s="209"/>
      <c r="C204" s="209"/>
      <c r="D204" s="237"/>
      <c r="E204" s="238"/>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spans="2:26">
      <c r="B205" s="209"/>
      <c r="C205" s="209"/>
      <c r="D205" s="237"/>
      <c r="E205" s="238"/>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spans="2:26">
      <c r="B206" s="209"/>
      <c r="C206" s="209"/>
      <c r="D206" s="237"/>
      <c r="E206" s="238"/>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spans="2:26">
      <c r="B207" s="209"/>
      <c r="C207" s="209"/>
      <c r="D207" s="237"/>
      <c r="E207" s="238"/>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spans="2:26">
      <c r="B208" s="209"/>
      <c r="C208" s="209"/>
      <c r="D208" s="237"/>
      <c r="E208" s="238"/>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spans="2:26">
      <c r="B209" s="209"/>
      <c r="C209" s="209"/>
      <c r="D209" s="237"/>
      <c r="E209" s="238"/>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spans="2:26">
      <c r="B210" s="209"/>
      <c r="C210" s="209"/>
      <c r="D210" s="237"/>
      <c r="E210" s="238"/>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spans="2:26">
      <c r="B211" s="209"/>
      <c r="C211" s="209"/>
      <c r="D211" s="237"/>
      <c r="E211" s="238"/>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spans="2:26">
      <c r="B212" s="209"/>
      <c r="C212" s="209"/>
      <c r="D212" s="237"/>
      <c r="E212" s="238"/>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spans="2:26">
      <c r="B213" s="209"/>
      <c r="C213" s="209"/>
      <c r="D213" s="237"/>
      <c r="E213" s="238"/>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spans="2:26">
      <c r="B214" s="209"/>
      <c r="C214" s="209"/>
      <c r="D214" s="237"/>
      <c r="E214" s="238"/>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spans="2:26">
      <c r="B215" s="209"/>
      <c r="C215" s="209"/>
      <c r="D215" s="237"/>
      <c r="E215" s="238"/>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spans="2:26">
      <c r="B216" s="209"/>
      <c r="C216" s="209"/>
      <c r="D216" s="237"/>
      <c r="E216" s="238"/>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spans="2:26">
      <c r="B217" s="209"/>
      <c r="C217" s="209"/>
      <c r="D217" s="237"/>
      <c r="E217" s="238"/>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spans="2:26">
      <c r="B218" s="209"/>
      <c r="C218" s="209"/>
      <c r="D218" s="237"/>
      <c r="E218" s="238"/>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spans="2:26">
      <c r="B219" s="209"/>
      <c r="C219" s="209"/>
      <c r="D219" s="237"/>
      <c r="E219" s="238"/>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spans="2:26">
      <c r="B220" s="209"/>
      <c r="C220" s="209"/>
      <c r="D220" s="237"/>
      <c r="E220" s="238"/>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spans="2:26">
      <c r="B221" s="209"/>
      <c r="C221" s="209"/>
      <c r="D221" s="237"/>
      <c r="E221" s="238"/>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spans="2:26">
      <c r="B222" s="209"/>
      <c r="C222" s="209"/>
      <c r="D222" s="237"/>
      <c r="E222" s="238"/>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spans="2:26">
      <c r="B223" s="209"/>
      <c r="C223" s="209"/>
      <c r="D223" s="237"/>
      <c r="E223" s="238"/>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spans="2:26">
      <c r="B224" s="209"/>
      <c r="C224" s="209"/>
      <c r="D224" s="237"/>
      <c r="E224" s="238"/>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spans="2:26">
      <c r="B225" s="209"/>
      <c r="C225" s="209"/>
      <c r="D225" s="237"/>
      <c r="E225" s="238"/>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spans="2:26">
      <c r="B226" s="209"/>
      <c r="C226" s="209"/>
      <c r="D226" s="237"/>
      <c r="E226" s="238"/>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spans="2:26">
      <c r="B227" s="209"/>
      <c r="C227" s="209"/>
      <c r="D227" s="237"/>
      <c r="E227" s="238"/>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spans="2:26">
      <c r="B228" s="209"/>
      <c r="C228" s="209"/>
      <c r="D228" s="237"/>
      <c r="E228" s="238"/>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spans="2:26">
      <c r="B229" s="209"/>
      <c r="C229" s="209"/>
      <c r="D229" s="237"/>
      <c r="E229" s="238"/>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spans="2:26">
      <c r="B230" s="209"/>
      <c r="C230" s="209"/>
      <c r="D230" s="237"/>
      <c r="E230" s="238"/>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spans="2:26">
      <c r="B231" s="209"/>
      <c r="C231" s="209"/>
      <c r="D231" s="237"/>
      <c r="E231" s="238"/>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spans="2:26">
      <c r="B232" s="209"/>
      <c r="C232" s="209"/>
      <c r="D232" s="237"/>
      <c r="E232" s="238"/>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spans="2:26">
      <c r="B233" s="209"/>
      <c r="C233" s="209"/>
      <c r="D233" s="237"/>
      <c r="E233" s="238"/>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spans="2:26">
      <c r="B234" s="209"/>
      <c r="C234" s="209"/>
      <c r="D234" s="237"/>
      <c r="E234" s="238"/>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spans="2:26">
      <c r="B235" s="209"/>
      <c r="C235" s="209"/>
      <c r="D235" s="237"/>
      <c r="E235" s="238"/>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spans="2:26">
      <c r="B236" s="209"/>
      <c r="C236" s="209"/>
      <c r="D236" s="237"/>
      <c r="E236" s="238"/>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spans="2:26">
      <c r="B237" s="209"/>
      <c r="C237" s="209"/>
      <c r="D237" s="237"/>
      <c r="E237" s="238"/>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spans="2:26">
      <c r="B238" s="209"/>
      <c r="C238" s="209"/>
      <c r="D238" s="237"/>
      <c r="E238" s="238"/>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spans="2:26">
      <c r="B239" s="209"/>
      <c r="C239" s="209"/>
      <c r="D239" s="237"/>
      <c r="E239" s="238"/>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spans="2:26">
      <c r="B240" s="209"/>
      <c r="C240" s="209"/>
      <c r="D240" s="237"/>
      <c r="E240" s="238"/>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spans="2:26">
      <c r="B241" s="209"/>
      <c r="C241" s="209"/>
      <c r="D241" s="237"/>
      <c r="E241" s="238"/>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spans="2:26">
      <c r="B242" s="209"/>
      <c r="C242" s="209"/>
      <c r="D242" s="237"/>
      <c r="E242" s="238"/>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spans="2:26">
      <c r="B243" s="209"/>
      <c r="C243" s="209"/>
      <c r="D243" s="237"/>
      <c r="E243" s="238"/>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spans="2:26">
      <c r="B244" s="209"/>
      <c r="C244" s="209"/>
      <c r="D244" s="237"/>
      <c r="E244" s="238"/>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spans="2:26">
      <c r="B245" s="209"/>
      <c r="C245" s="209"/>
      <c r="D245" s="237"/>
      <c r="E245" s="238"/>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spans="2:26">
      <c r="B246" s="209"/>
      <c r="C246" s="209"/>
      <c r="D246" s="237"/>
      <c r="E246" s="238"/>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spans="2:26">
      <c r="B247" s="209"/>
      <c r="C247" s="209"/>
      <c r="D247" s="237"/>
      <c r="E247" s="238"/>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spans="2:26">
      <c r="B248" s="209"/>
      <c r="C248" s="209"/>
      <c r="D248" s="237"/>
      <c r="E248" s="238"/>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spans="2:26">
      <c r="B249" s="209"/>
      <c r="C249" s="209"/>
      <c r="D249" s="237"/>
      <c r="E249" s="238"/>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spans="2:26">
      <c r="B250" s="209"/>
      <c r="C250" s="209"/>
      <c r="D250" s="237"/>
      <c r="E250" s="238"/>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spans="2:26">
      <c r="B251" s="209"/>
      <c r="C251" s="209"/>
      <c r="D251" s="237"/>
      <c r="E251" s="238"/>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spans="2:26">
      <c r="B252" s="209"/>
      <c r="C252" s="209"/>
      <c r="D252" s="237"/>
      <c r="E252" s="238"/>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spans="2:26">
      <c r="B253" s="209"/>
      <c r="C253" s="209"/>
      <c r="D253" s="237"/>
      <c r="E253" s="238"/>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spans="2:26">
      <c r="B254" s="209"/>
      <c r="C254" s="209"/>
      <c r="D254" s="237"/>
      <c r="E254" s="238"/>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spans="2:26">
      <c r="B255" s="209"/>
      <c r="C255" s="209"/>
      <c r="D255" s="237"/>
      <c r="E255" s="238"/>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spans="2:26">
      <c r="B256" s="209"/>
      <c r="C256" s="209"/>
      <c r="D256" s="237"/>
      <c r="E256" s="238"/>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spans="2:26">
      <c r="B257" s="209"/>
      <c r="C257" s="209"/>
      <c r="D257" s="237"/>
      <c r="E257" s="238"/>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spans="2:26">
      <c r="B258" s="209"/>
      <c r="C258" s="209"/>
      <c r="D258" s="237"/>
      <c r="E258" s="238"/>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spans="2:26">
      <c r="B259" s="209"/>
      <c r="C259" s="209"/>
      <c r="D259" s="237"/>
      <c r="E259" s="238"/>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spans="2:26">
      <c r="B260" s="209"/>
      <c r="C260" s="209"/>
      <c r="D260" s="237"/>
      <c r="E260" s="238"/>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spans="2:26">
      <c r="B261" s="209"/>
      <c r="C261" s="209"/>
      <c r="D261" s="237"/>
      <c r="E261" s="238"/>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spans="2:26">
      <c r="B262" s="209"/>
      <c r="C262" s="209"/>
      <c r="D262" s="237"/>
      <c r="E262" s="238"/>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spans="2:26">
      <c r="B263" s="209"/>
      <c r="C263" s="209"/>
      <c r="D263" s="237"/>
      <c r="E263" s="238"/>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spans="2:26">
      <c r="B264" s="209"/>
      <c r="C264" s="209"/>
      <c r="D264" s="237"/>
      <c r="E264" s="238"/>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spans="2:26">
      <c r="B265" s="209"/>
      <c r="C265" s="209"/>
      <c r="D265" s="237"/>
      <c r="E265" s="238"/>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spans="2:26">
      <c r="B266" s="209"/>
      <c r="C266" s="209"/>
      <c r="D266" s="237"/>
      <c r="E266" s="238"/>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spans="2:26">
      <c r="B267" s="209"/>
      <c r="C267" s="209"/>
      <c r="D267" s="237"/>
      <c r="E267" s="238"/>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spans="2:26">
      <c r="B268" s="209"/>
      <c r="C268" s="209"/>
      <c r="D268" s="237"/>
      <c r="E268" s="238"/>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spans="2:26">
      <c r="B269" s="209"/>
      <c r="C269" s="209"/>
      <c r="D269" s="237"/>
      <c r="E269" s="238"/>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spans="2:26">
      <c r="B270" s="209"/>
      <c r="C270" s="209"/>
      <c r="D270" s="237"/>
      <c r="E270" s="238"/>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spans="2:26">
      <c r="B271" s="209"/>
      <c r="C271" s="209"/>
      <c r="D271" s="237"/>
      <c r="E271" s="238"/>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spans="2:26">
      <c r="B272" s="209"/>
      <c r="C272" s="209"/>
      <c r="D272" s="237"/>
      <c r="E272" s="238"/>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spans="2:26">
      <c r="B273" s="209"/>
      <c r="C273" s="209"/>
      <c r="D273" s="237"/>
      <c r="E273" s="238"/>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spans="2:26">
      <c r="B274" s="209"/>
      <c r="C274" s="209"/>
      <c r="D274" s="237"/>
      <c r="E274" s="238"/>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spans="2:26">
      <c r="B275" s="209"/>
      <c r="C275" s="209"/>
      <c r="D275" s="237"/>
      <c r="E275" s="238"/>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spans="2:26">
      <c r="B276" s="209"/>
      <c r="C276" s="209"/>
      <c r="D276" s="237"/>
      <c r="E276" s="238"/>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spans="2:26">
      <c r="B277" s="209"/>
      <c r="C277" s="209"/>
      <c r="D277" s="237"/>
      <c r="E277" s="238"/>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spans="2:26">
      <c r="B278" s="209"/>
      <c r="C278" s="209"/>
      <c r="D278" s="237"/>
      <c r="E278" s="238"/>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spans="2:26">
      <c r="B279" s="209"/>
      <c r="C279" s="209"/>
      <c r="D279" s="237"/>
      <c r="E279" s="238"/>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spans="2:26">
      <c r="B280" s="209"/>
      <c r="C280" s="209"/>
      <c r="D280" s="237"/>
      <c r="E280" s="238"/>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spans="2:26">
      <c r="B281" s="209"/>
      <c r="C281" s="209"/>
      <c r="D281" s="237"/>
      <c r="E281" s="238"/>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spans="2:26">
      <c r="B282" s="209"/>
      <c r="C282" s="209"/>
      <c r="D282" s="237"/>
      <c r="E282" s="238"/>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spans="2:26">
      <c r="B283" s="209"/>
      <c r="C283" s="209"/>
      <c r="D283" s="237"/>
      <c r="E283" s="238"/>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spans="2:26">
      <c r="B284" s="209"/>
      <c r="C284" s="209"/>
      <c r="D284" s="237"/>
      <c r="E284" s="238"/>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spans="2:26">
      <c r="B285" s="209"/>
      <c r="C285" s="209"/>
      <c r="D285" s="237"/>
      <c r="E285" s="238"/>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spans="2:26">
      <c r="B286" s="209"/>
      <c r="C286" s="209"/>
      <c r="D286" s="237"/>
      <c r="E286" s="238"/>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spans="2:26">
      <c r="B287" s="209"/>
      <c r="C287" s="209"/>
      <c r="D287" s="237"/>
      <c r="E287" s="238"/>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spans="2:26">
      <c r="B288" s="209"/>
      <c r="C288" s="209"/>
      <c r="D288" s="237"/>
      <c r="E288" s="238"/>
      <c r="F288" s="208"/>
      <c r="G288" s="209"/>
      <c r="H288" s="209"/>
      <c r="I288" s="209"/>
      <c r="J288" s="209"/>
      <c r="K288" s="209"/>
      <c r="L288" s="209"/>
      <c r="M288" s="209"/>
      <c r="N288" s="209"/>
      <c r="O288" s="209"/>
      <c r="P288" s="209"/>
      <c r="Q288" s="209"/>
      <c r="R288" s="209"/>
      <c r="S288" s="209"/>
      <c r="T288" s="209"/>
      <c r="U288" s="209"/>
      <c r="V288" s="209"/>
      <c r="W288" s="209"/>
      <c r="X288" s="209"/>
      <c r="Y288" s="209"/>
      <c r="Z288" s="209"/>
    </row>
    <row r="289" spans="2:26">
      <c r="B289" s="209"/>
      <c r="C289" s="209"/>
      <c r="D289" s="237"/>
      <c r="E289" s="238"/>
      <c r="F289" s="208"/>
      <c r="G289" s="209"/>
      <c r="H289" s="209"/>
      <c r="I289" s="209"/>
      <c r="J289" s="209"/>
      <c r="K289" s="209"/>
      <c r="L289" s="209"/>
      <c r="M289" s="209"/>
      <c r="N289" s="209"/>
      <c r="O289" s="209"/>
      <c r="P289" s="209"/>
      <c r="Q289" s="209"/>
      <c r="R289" s="209"/>
      <c r="S289" s="209"/>
      <c r="T289" s="209"/>
      <c r="U289" s="209"/>
      <c r="V289" s="209"/>
      <c r="W289" s="209"/>
      <c r="X289" s="209"/>
      <c r="Y289" s="209"/>
      <c r="Z289" s="209"/>
    </row>
    <row r="290" spans="2:26">
      <c r="B290" s="209"/>
      <c r="C290" s="209"/>
      <c r="D290" s="237"/>
      <c r="E290" s="238"/>
      <c r="F290" s="208"/>
      <c r="G290" s="209"/>
      <c r="H290" s="209"/>
      <c r="I290" s="209"/>
      <c r="J290" s="209"/>
      <c r="K290" s="209"/>
      <c r="L290" s="209"/>
      <c r="M290" s="209"/>
      <c r="N290" s="209"/>
      <c r="O290" s="209"/>
      <c r="P290" s="209"/>
      <c r="Q290" s="209"/>
      <c r="R290" s="209"/>
      <c r="S290" s="209"/>
      <c r="T290" s="209"/>
      <c r="U290" s="209"/>
      <c r="V290" s="209"/>
      <c r="W290" s="209"/>
      <c r="X290" s="209"/>
      <c r="Y290" s="209"/>
      <c r="Z290" s="209"/>
    </row>
    <row r="291" spans="2:26">
      <c r="B291" s="209"/>
      <c r="C291" s="209"/>
      <c r="D291" s="237"/>
      <c r="E291" s="238"/>
      <c r="F291" s="208"/>
      <c r="G291" s="209"/>
      <c r="H291" s="209"/>
      <c r="I291" s="209"/>
      <c r="J291" s="209"/>
      <c r="K291" s="209"/>
      <c r="L291" s="209"/>
      <c r="M291" s="209"/>
      <c r="N291" s="209"/>
      <c r="O291" s="209"/>
      <c r="P291" s="209"/>
      <c r="Q291" s="209"/>
      <c r="R291" s="209"/>
      <c r="S291" s="209"/>
      <c r="T291" s="209"/>
      <c r="U291" s="209"/>
      <c r="V291" s="209"/>
      <c r="W291" s="209"/>
      <c r="X291" s="209"/>
      <c r="Y291" s="209"/>
      <c r="Z291" s="209"/>
    </row>
    <row r="292" spans="2:26">
      <c r="B292" s="209"/>
      <c r="C292" s="209"/>
      <c r="D292" s="237"/>
      <c r="E292" s="238"/>
      <c r="F292" s="208"/>
      <c r="G292" s="209"/>
      <c r="H292" s="209"/>
      <c r="I292" s="209"/>
      <c r="J292" s="209"/>
      <c r="K292" s="209"/>
      <c r="L292" s="209"/>
      <c r="M292" s="209"/>
      <c r="N292" s="209"/>
      <c r="O292" s="209"/>
      <c r="P292" s="209"/>
      <c r="Q292" s="209"/>
      <c r="R292" s="209"/>
      <c r="S292" s="209"/>
      <c r="T292" s="209"/>
      <c r="U292" s="209"/>
      <c r="V292" s="209"/>
      <c r="W292" s="209"/>
      <c r="X292" s="209"/>
      <c r="Y292" s="209"/>
      <c r="Z292" s="209"/>
    </row>
    <row r="293" spans="2:26">
      <c r="B293" s="209"/>
      <c r="C293" s="209"/>
      <c r="D293" s="237"/>
      <c r="E293" s="238"/>
      <c r="F293" s="208"/>
      <c r="G293" s="209"/>
      <c r="H293" s="209"/>
      <c r="I293" s="209"/>
      <c r="J293" s="209"/>
      <c r="K293" s="209"/>
      <c r="L293" s="209"/>
      <c r="M293" s="209"/>
      <c r="N293" s="209"/>
      <c r="O293" s="209"/>
      <c r="P293" s="209"/>
      <c r="Q293" s="209"/>
      <c r="R293" s="209"/>
      <c r="S293" s="209"/>
      <c r="T293" s="209"/>
      <c r="U293" s="209"/>
      <c r="V293" s="209"/>
      <c r="W293" s="209"/>
      <c r="X293" s="209"/>
      <c r="Y293" s="209"/>
      <c r="Z293" s="209"/>
    </row>
    <row r="294" spans="2:26">
      <c r="B294" s="209"/>
      <c r="C294" s="209"/>
      <c r="D294" s="237"/>
      <c r="E294" s="238"/>
      <c r="F294" s="208"/>
      <c r="G294" s="209"/>
      <c r="H294" s="209"/>
      <c r="I294" s="209"/>
      <c r="J294" s="209"/>
      <c r="K294" s="209"/>
      <c r="L294" s="209"/>
      <c r="M294" s="209"/>
      <c r="N294" s="209"/>
      <c r="O294" s="209"/>
      <c r="P294" s="209"/>
      <c r="Q294" s="209"/>
      <c r="R294" s="209"/>
      <c r="S294" s="209"/>
      <c r="T294" s="209"/>
      <c r="U294" s="209"/>
      <c r="V294" s="209"/>
      <c r="W294" s="209"/>
      <c r="X294" s="209"/>
      <c r="Y294" s="209"/>
      <c r="Z294" s="209"/>
    </row>
    <row r="295" spans="2:26">
      <c r="B295" s="209"/>
      <c r="C295" s="209"/>
      <c r="D295" s="237"/>
      <c r="E295" s="238"/>
      <c r="F295" s="208"/>
      <c r="G295" s="209"/>
      <c r="H295" s="209"/>
      <c r="I295" s="209"/>
      <c r="J295" s="209"/>
      <c r="K295" s="209"/>
      <c r="L295" s="209"/>
      <c r="M295" s="209"/>
      <c r="N295" s="209"/>
      <c r="O295" s="209"/>
      <c r="P295" s="209"/>
      <c r="Q295" s="209"/>
      <c r="R295" s="209"/>
      <c r="S295" s="209"/>
      <c r="T295" s="209"/>
      <c r="U295" s="209"/>
      <c r="V295" s="209"/>
      <c r="W295" s="209"/>
      <c r="X295" s="209"/>
      <c r="Y295" s="209"/>
      <c r="Z295" s="209"/>
    </row>
    <row r="296" spans="2:26">
      <c r="B296" s="209"/>
      <c r="C296" s="209"/>
      <c r="D296" s="237"/>
      <c r="E296" s="238"/>
      <c r="F296" s="208"/>
      <c r="G296" s="209"/>
      <c r="H296" s="209"/>
      <c r="I296" s="209"/>
      <c r="J296" s="209"/>
      <c r="K296" s="209"/>
      <c r="L296" s="209"/>
      <c r="M296" s="209"/>
      <c r="N296" s="209"/>
      <c r="O296" s="209"/>
      <c r="P296" s="209"/>
      <c r="Q296" s="209"/>
      <c r="R296" s="209"/>
      <c r="S296" s="209"/>
      <c r="T296" s="209"/>
      <c r="U296" s="209"/>
      <c r="V296" s="209"/>
      <c r="W296" s="209"/>
      <c r="X296" s="209"/>
      <c r="Y296" s="209"/>
      <c r="Z296" s="209"/>
    </row>
    <row r="297" spans="2:26">
      <c r="B297" s="209"/>
      <c r="C297" s="209"/>
      <c r="D297" s="237"/>
      <c r="E297" s="238"/>
      <c r="F297" s="208"/>
      <c r="G297" s="209"/>
      <c r="H297" s="209"/>
      <c r="I297" s="209"/>
      <c r="J297" s="209"/>
      <c r="K297" s="209"/>
      <c r="L297" s="209"/>
      <c r="M297" s="209"/>
      <c r="N297" s="209"/>
      <c r="O297" s="209"/>
      <c r="P297" s="209"/>
      <c r="Q297" s="209"/>
      <c r="R297" s="209"/>
      <c r="S297" s="209"/>
      <c r="T297" s="209"/>
      <c r="U297" s="209"/>
      <c r="V297" s="209"/>
      <c r="W297" s="209"/>
      <c r="X297" s="209"/>
      <c r="Y297" s="209"/>
      <c r="Z297" s="209"/>
    </row>
    <row r="298" spans="2:26">
      <c r="B298" s="209"/>
      <c r="C298" s="209"/>
      <c r="D298" s="237"/>
      <c r="E298" s="238"/>
      <c r="F298" s="208"/>
      <c r="G298" s="209"/>
      <c r="H298" s="209"/>
      <c r="I298" s="209"/>
      <c r="J298" s="209"/>
      <c r="K298" s="209"/>
      <c r="L298" s="209"/>
      <c r="M298" s="209"/>
      <c r="N298" s="209"/>
      <c r="O298" s="209"/>
      <c r="P298" s="209"/>
      <c r="Q298" s="209"/>
      <c r="R298" s="209"/>
      <c r="S298" s="209"/>
      <c r="T298" s="209"/>
      <c r="U298" s="209"/>
      <c r="V298" s="209"/>
      <c r="W298" s="209"/>
      <c r="X298" s="209"/>
      <c r="Y298" s="209"/>
      <c r="Z298" s="209"/>
    </row>
    <row r="299" spans="2:26">
      <c r="B299" s="209"/>
      <c r="C299" s="209"/>
      <c r="D299" s="237"/>
      <c r="E299" s="238"/>
      <c r="F299" s="208"/>
      <c r="G299" s="209"/>
      <c r="H299" s="209"/>
      <c r="I299" s="209"/>
      <c r="J299" s="209"/>
      <c r="K299" s="209"/>
      <c r="L299" s="209"/>
      <c r="M299" s="209"/>
      <c r="N299" s="209"/>
      <c r="O299" s="209"/>
      <c r="P299" s="209"/>
      <c r="Q299" s="209"/>
      <c r="R299" s="209"/>
      <c r="S299" s="209"/>
      <c r="T299" s="209"/>
      <c r="U299" s="209"/>
      <c r="V299" s="209"/>
      <c r="W299" s="209"/>
      <c r="X299" s="209"/>
      <c r="Y299" s="209"/>
      <c r="Z299" s="209"/>
    </row>
    <row r="300" spans="2:26">
      <c r="B300" s="209"/>
      <c r="C300" s="209"/>
      <c r="D300" s="237"/>
      <c r="E300" s="238"/>
      <c r="F300" s="208"/>
      <c r="G300" s="209"/>
      <c r="H300" s="209"/>
      <c r="I300" s="209"/>
      <c r="J300" s="209"/>
      <c r="K300" s="209"/>
      <c r="L300" s="209"/>
      <c r="M300" s="209"/>
      <c r="N300" s="209"/>
      <c r="O300" s="209"/>
      <c r="P300" s="209"/>
      <c r="Q300" s="209"/>
      <c r="R300" s="209"/>
      <c r="S300" s="209"/>
      <c r="T300" s="209"/>
      <c r="U300" s="209"/>
      <c r="V300" s="209"/>
      <c r="W300" s="209"/>
      <c r="X300" s="209"/>
      <c r="Y300" s="209"/>
      <c r="Z300" s="209"/>
    </row>
    <row r="301" spans="2:26">
      <c r="B301" s="209"/>
      <c r="C301" s="209"/>
      <c r="D301" s="237"/>
      <c r="E301" s="238"/>
      <c r="F301" s="208"/>
      <c r="G301" s="209"/>
      <c r="H301" s="209"/>
      <c r="I301" s="209"/>
      <c r="J301" s="209"/>
      <c r="K301" s="209"/>
      <c r="L301" s="209"/>
      <c r="M301" s="209"/>
      <c r="N301" s="209"/>
      <c r="O301" s="209"/>
      <c r="P301" s="209"/>
      <c r="Q301" s="209"/>
      <c r="R301" s="209"/>
      <c r="S301" s="209"/>
      <c r="T301" s="209"/>
      <c r="U301" s="209"/>
      <c r="V301" s="209"/>
      <c r="W301" s="209"/>
      <c r="X301" s="209"/>
      <c r="Y301" s="209"/>
      <c r="Z301" s="209"/>
    </row>
    <row r="302" spans="2:26">
      <c r="B302" s="209"/>
      <c r="C302" s="209"/>
      <c r="D302" s="237"/>
      <c r="E302" s="238"/>
      <c r="F302" s="208"/>
      <c r="G302" s="209"/>
      <c r="H302" s="209"/>
      <c r="I302" s="209"/>
      <c r="J302" s="209"/>
      <c r="K302" s="209"/>
      <c r="L302" s="209"/>
      <c r="M302" s="209"/>
      <c r="N302" s="209"/>
      <c r="O302" s="209"/>
      <c r="P302" s="209"/>
      <c r="Q302" s="209"/>
      <c r="R302" s="209"/>
      <c r="S302" s="209"/>
      <c r="T302" s="209"/>
      <c r="U302" s="209"/>
      <c r="V302" s="209"/>
      <c r="W302" s="209"/>
      <c r="X302" s="209"/>
      <c r="Y302" s="209"/>
      <c r="Z302" s="209"/>
    </row>
    <row r="303" spans="2:26">
      <c r="B303" s="209"/>
      <c r="C303" s="209"/>
      <c r="D303" s="237"/>
      <c r="E303" s="238"/>
      <c r="F303" s="208"/>
      <c r="G303" s="209"/>
      <c r="H303" s="209"/>
      <c r="I303" s="209"/>
      <c r="J303" s="209"/>
      <c r="K303" s="209"/>
      <c r="L303" s="209"/>
      <c r="M303" s="209"/>
      <c r="N303" s="209"/>
      <c r="O303" s="209"/>
      <c r="P303" s="209"/>
      <c r="Q303" s="209"/>
      <c r="R303" s="209"/>
      <c r="S303" s="209"/>
      <c r="T303" s="209"/>
      <c r="U303" s="209"/>
      <c r="V303" s="209"/>
      <c r="W303" s="209"/>
      <c r="X303" s="209"/>
      <c r="Y303" s="209"/>
      <c r="Z303" s="209"/>
    </row>
    <row r="304" spans="2:26">
      <c r="B304" s="209"/>
      <c r="C304" s="209"/>
      <c r="D304" s="237"/>
      <c r="E304" s="238"/>
      <c r="F304" s="208"/>
      <c r="G304" s="209"/>
      <c r="H304" s="209"/>
      <c r="I304" s="209"/>
      <c r="J304" s="209"/>
      <c r="K304" s="209"/>
      <c r="L304" s="209"/>
      <c r="M304" s="209"/>
      <c r="N304" s="209"/>
      <c r="O304" s="209"/>
      <c r="P304" s="209"/>
      <c r="Q304" s="209"/>
      <c r="R304" s="209"/>
      <c r="S304" s="209"/>
      <c r="T304" s="209"/>
      <c r="U304" s="209"/>
      <c r="V304" s="209"/>
      <c r="W304" s="209"/>
      <c r="X304" s="209"/>
      <c r="Y304" s="209"/>
      <c r="Z304" s="209"/>
    </row>
    <row r="305" spans="2:26">
      <c r="B305" s="209"/>
      <c r="C305" s="209"/>
      <c r="D305" s="237"/>
      <c r="E305" s="238"/>
      <c r="F305" s="208"/>
      <c r="G305" s="209"/>
      <c r="H305" s="209"/>
      <c r="I305" s="209"/>
      <c r="J305" s="209"/>
      <c r="K305" s="209"/>
      <c r="L305" s="209"/>
      <c r="M305" s="209"/>
      <c r="N305" s="209"/>
      <c r="O305" s="209"/>
      <c r="P305" s="209"/>
      <c r="Q305" s="209"/>
      <c r="R305" s="209"/>
      <c r="S305" s="209"/>
      <c r="T305" s="209"/>
      <c r="U305" s="209"/>
      <c r="V305" s="209"/>
      <c r="W305" s="209"/>
      <c r="X305" s="209"/>
      <c r="Y305" s="209"/>
      <c r="Z305" s="209"/>
    </row>
    <row r="306" spans="2:26">
      <c r="B306" s="209"/>
      <c r="C306" s="209"/>
      <c r="D306" s="237"/>
      <c r="E306" s="238"/>
      <c r="F306" s="208"/>
      <c r="G306" s="209"/>
      <c r="H306" s="209"/>
      <c r="I306" s="209"/>
      <c r="J306" s="209"/>
      <c r="K306" s="209"/>
      <c r="L306" s="209"/>
      <c r="M306" s="209"/>
      <c r="N306" s="209"/>
      <c r="O306" s="209"/>
      <c r="P306" s="209"/>
      <c r="Q306" s="209"/>
      <c r="R306" s="209"/>
      <c r="S306" s="209"/>
      <c r="T306" s="209"/>
      <c r="U306" s="209"/>
      <c r="V306" s="209"/>
      <c r="W306" s="209"/>
      <c r="X306" s="209"/>
      <c r="Y306" s="209"/>
      <c r="Z306" s="209"/>
    </row>
    <row r="307" spans="2:26">
      <c r="B307" s="209"/>
      <c r="C307" s="209"/>
      <c r="D307" s="237"/>
      <c r="E307" s="238"/>
      <c r="F307" s="208"/>
      <c r="G307" s="209"/>
      <c r="H307" s="209"/>
      <c r="I307" s="209"/>
      <c r="J307" s="209"/>
      <c r="K307" s="209"/>
      <c r="L307" s="209"/>
      <c r="M307" s="209"/>
      <c r="N307" s="209"/>
      <c r="O307" s="209"/>
      <c r="P307" s="209"/>
      <c r="Q307" s="209"/>
      <c r="R307" s="209"/>
      <c r="S307" s="209"/>
      <c r="T307" s="209"/>
      <c r="U307" s="209"/>
      <c r="V307" s="209"/>
      <c r="W307" s="209"/>
      <c r="X307" s="209"/>
      <c r="Y307" s="209"/>
      <c r="Z307" s="209"/>
    </row>
    <row r="308" spans="2:26">
      <c r="B308" s="209"/>
      <c r="C308" s="209"/>
      <c r="D308" s="237"/>
      <c r="E308" s="238"/>
      <c r="F308" s="208"/>
      <c r="G308" s="209"/>
      <c r="H308" s="209"/>
      <c r="I308" s="209"/>
      <c r="J308" s="209"/>
      <c r="K308" s="209"/>
      <c r="L308" s="209"/>
      <c r="M308" s="209"/>
      <c r="N308" s="209"/>
      <c r="O308" s="209"/>
      <c r="P308" s="209"/>
      <c r="Q308" s="209"/>
      <c r="R308" s="209"/>
      <c r="S308" s="209"/>
      <c r="T308" s="209"/>
      <c r="U308" s="209"/>
      <c r="V308" s="209"/>
      <c r="W308" s="209"/>
      <c r="X308" s="209"/>
      <c r="Y308" s="209"/>
      <c r="Z308" s="209"/>
    </row>
    <row r="309" spans="2:26">
      <c r="B309" s="209"/>
      <c r="C309" s="209"/>
      <c r="D309" s="237"/>
      <c r="E309" s="238"/>
      <c r="F309" s="208"/>
      <c r="G309" s="209"/>
      <c r="H309" s="209"/>
      <c r="I309" s="209"/>
      <c r="J309" s="209"/>
      <c r="K309" s="209"/>
      <c r="L309" s="209"/>
      <c r="M309" s="209"/>
      <c r="N309" s="209"/>
      <c r="O309" s="209"/>
      <c r="P309" s="209"/>
      <c r="Q309" s="209"/>
      <c r="R309" s="209"/>
      <c r="S309" s="209"/>
      <c r="T309" s="209"/>
      <c r="U309" s="209"/>
      <c r="V309" s="209"/>
      <c r="W309" s="209"/>
      <c r="X309" s="209"/>
      <c r="Y309" s="209"/>
      <c r="Z309" s="209"/>
    </row>
    <row r="310" spans="2:26">
      <c r="B310" s="209"/>
      <c r="C310" s="209"/>
      <c r="D310" s="237"/>
      <c r="E310" s="238"/>
      <c r="F310" s="208"/>
      <c r="G310" s="209"/>
      <c r="H310" s="209"/>
      <c r="I310" s="209"/>
      <c r="J310" s="209"/>
      <c r="K310" s="209"/>
      <c r="L310" s="209"/>
      <c r="M310" s="209"/>
      <c r="N310" s="209"/>
      <c r="O310" s="209"/>
      <c r="P310" s="209"/>
      <c r="Q310" s="209"/>
      <c r="R310" s="209"/>
      <c r="S310" s="209"/>
      <c r="T310" s="209"/>
      <c r="U310" s="209"/>
      <c r="V310" s="209"/>
      <c r="W310" s="209"/>
      <c r="X310" s="209"/>
      <c r="Y310" s="209"/>
      <c r="Z310" s="209"/>
    </row>
    <row r="311" spans="2:26">
      <c r="B311" s="209"/>
      <c r="C311" s="209"/>
      <c r="D311" s="237"/>
      <c r="E311" s="238"/>
      <c r="F311" s="208"/>
      <c r="G311" s="209"/>
      <c r="H311" s="209"/>
      <c r="I311" s="209"/>
      <c r="J311" s="209"/>
      <c r="K311" s="209"/>
      <c r="L311" s="209"/>
      <c r="M311" s="209"/>
      <c r="N311" s="209"/>
      <c r="O311" s="209"/>
      <c r="P311" s="209"/>
      <c r="Q311" s="209"/>
      <c r="R311" s="209"/>
      <c r="S311" s="209"/>
      <c r="T311" s="209"/>
      <c r="U311" s="209"/>
      <c r="V311" s="209"/>
      <c r="W311" s="209"/>
      <c r="X311" s="209"/>
      <c r="Y311" s="209"/>
      <c r="Z311" s="209"/>
    </row>
    <row r="312" spans="2:26">
      <c r="B312" s="209"/>
      <c r="C312" s="209"/>
      <c r="D312" s="237"/>
      <c r="E312" s="238"/>
      <c r="F312" s="208"/>
      <c r="G312" s="209"/>
      <c r="H312" s="209"/>
      <c r="I312" s="209"/>
      <c r="J312" s="209"/>
      <c r="K312" s="209"/>
      <c r="L312" s="209"/>
      <c r="M312" s="209"/>
      <c r="N312" s="209"/>
      <c r="O312" s="209"/>
      <c r="P312" s="209"/>
      <c r="Q312" s="209"/>
      <c r="R312" s="209"/>
      <c r="S312" s="209"/>
      <c r="T312" s="209"/>
      <c r="U312" s="209"/>
      <c r="V312" s="209"/>
      <c r="W312" s="209"/>
      <c r="X312" s="209"/>
      <c r="Y312" s="209"/>
      <c r="Z312" s="209"/>
    </row>
    <row r="313" spans="2:26">
      <c r="B313" s="209"/>
      <c r="C313" s="209"/>
      <c r="D313" s="237"/>
      <c r="E313" s="238"/>
      <c r="F313" s="208"/>
      <c r="G313" s="209"/>
      <c r="H313" s="209"/>
      <c r="I313" s="209"/>
      <c r="J313" s="209"/>
      <c r="K313" s="209"/>
      <c r="L313" s="209"/>
      <c r="M313" s="209"/>
      <c r="N313" s="209"/>
      <c r="O313" s="209"/>
      <c r="P313" s="209"/>
      <c r="Q313" s="209"/>
      <c r="R313" s="209"/>
      <c r="S313" s="209"/>
      <c r="T313" s="209"/>
      <c r="U313" s="209"/>
      <c r="V313" s="209"/>
      <c r="W313" s="209"/>
      <c r="X313" s="209"/>
      <c r="Y313" s="209"/>
      <c r="Z313" s="209"/>
    </row>
    <row r="314" spans="2:26">
      <c r="B314" s="209"/>
      <c r="C314" s="209"/>
      <c r="D314" s="237"/>
      <c r="E314" s="238"/>
      <c r="F314" s="208"/>
      <c r="G314" s="209"/>
      <c r="H314" s="209"/>
      <c r="I314" s="209"/>
      <c r="J314" s="209"/>
      <c r="K314" s="209"/>
      <c r="L314" s="209"/>
      <c r="M314" s="209"/>
      <c r="N314" s="209"/>
      <c r="O314" s="209"/>
      <c r="P314" s="209"/>
      <c r="Q314" s="209"/>
      <c r="R314" s="209"/>
      <c r="S314" s="209"/>
      <c r="T314" s="209"/>
      <c r="U314" s="209"/>
      <c r="V314" s="209"/>
      <c r="W314" s="209"/>
      <c r="X314" s="209"/>
      <c r="Y314" s="209"/>
      <c r="Z314" s="209"/>
    </row>
    <row r="315" spans="2:26">
      <c r="B315" s="209"/>
      <c r="C315" s="209"/>
      <c r="D315" s="237"/>
      <c r="E315" s="238"/>
      <c r="F315" s="208"/>
      <c r="G315" s="209"/>
      <c r="H315" s="209"/>
      <c r="I315" s="209"/>
      <c r="J315" s="209"/>
      <c r="K315" s="209"/>
      <c r="L315" s="209"/>
      <c r="M315" s="209"/>
      <c r="N315" s="209"/>
      <c r="O315" s="209"/>
      <c r="P315" s="209"/>
      <c r="Q315" s="209"/>
      <c r="R315" s="209"/>
      <c r="S315" s="209"/>
      <c r="T315" s="209"/>
      <c r="U315" s="209"/>
      <c r="V315" s="209"/>
      <c r="W315" s="209"/>
      <c r="X315" s="209"/>
      <c r="Y315" s="209"/>
      <c r="Z315" s="209"/>
    </row>
    <row r="316" spans="2:26">
      <c r="B316" s="209"/>
      <c r="C316" s="209"/>
      <c r="D316" s="237"/>
      <c r="E316" s="238"/>
      <c r="F316" s="208"/>
      <c r="G316" s="209"/>
      <c r="H316" s="209"/>
      <c r="I316" s="209"/>
      <c r="J316" s="209"/>
      <c r="K316" s="209"/>
      <c r="L316" s="209"/>
      <c r="M316" s="209"/>
      <c r="N316" s="209"/>
      <c r="O316" s="209"/>
      <c r="P316" s="209"/>
      <c r="Q316" s="209"/>
      <c r="R316" s="209"/>
      <c r="S316" s="209"/>
      <c r="T316" s="209"/>
      <c r="U316" s="209"/>
      <c r="V316" s="209"/>
      <c r="W316" s="209"/>
      <c r="X316" s="209"/>
      <c r="Y316" s="209"/>
      <c r="Z316" s="209"/>
    </row>
    <row r="317" spans="2:26">
      <c r="B317" s="209"/>
      <c r="C317" s="209"/>
      <c r="D317" s="237"/>
      <c r="E317" s="238"/>
      <c r="F317" s="208"/>
      <c r="G317" s="209"/>
      <c r="H317" s="209"/>
      <c r="I317" s="209"/>
      <c r="J317" s="209"/>
      <c r="K317" s="209"/>
      <c r="L317" s="209"/>
      <c r="M317" s="209"/>
      <c r="N317" s="209"/>
      <c r="O317" s="209"/>
      <c r="P317" s="209"/>
      <c r="Q317" s="209"/>
      <c r="R317" s="209"/>
      <c r="S317" s="209"/>
      <c r="T317" s="209"/>
      <c r="U317" s="209"/>
      <c r="V317" s="209"/>
      <c r="W317" s="209"/>
      <c r="X317" s="209"/>
      <c r="Y317" s="209"/>
      <c r="Z317" s="209"/>
    </row>
    <row r="318" spans="2:26">
      <c r="B318" s="209"/>
      <c r="C318" s="209"/>
      <c r="D318" s="237"/>
      <c r="E318" s="238"/>
      <c r="F318" s="208"/>
      <c r="G318" s="209"/>
      <c r="H318" s="209"/>
      <c r="I318" s="209"/>
      <c r="J318" s="209"/>
      <c r="K318" s="209"/>
      <c r="L318" s="209"/>
      <c r="M318" s="209"/>
      <c r="N318" s="209"/>
      <c r="O318" s="209"/>
      <c r="P318" s="209"/>
      <c r="Q318" s="209"/>
      <c r="R318" s="209"/>
      <c r="S318" s="209"/>
      <c r="T318" s="209"/>
      <c r="U318" s="209"/>
      <c r="V318" s="209"/>
      <c r="W318" s="209"/>
      <c r="X318" s="209"/>
      <c r="Y318" s="209"/>
      <c r="Z318" s="209"/>
    </row>
    <row r="319" spans="2:26">
      <c r="B319" s="209"/>
      <c r="C319" s="209"/>
      <c r="D319" s="237"/>
      <c r="E319" s="238"/>
      <c r="F319" s="208"/>
      <c r="G319" s="209"/>
      <c r="H319" s="209"/>
      <c r="I319" s="209"/>
      <c r="J319" s="209"/>
      <c r="K319" s="209"/>
      <c r="L319" s="209"/>
      <c r="M319" s="209"/>
      <c r="N319" s="209"/>
      <c r="O319" s="209"/>
      <c r="P319" s="209"/>
      <c r="Q319" s="209"/>
      <c r="R319" s="209"/>
      <c r="S319" s="209"/>
      <c r="T319" s="209"/>
      <c r="U319" s="209"/>
      <c r="V319" s="209"/>
      <c r="W319" s="209"/>
      <c r="X319" s="209"/>
      <c r="Y319" s="209"/>
      <c r="Z319" s="209"/>
    </row>
    <row r="320" spans="2:26">
      <c r="B320" s="209"/>
      <c r="C320" s="209"/>
      <c r="D320" s="237"/>
      <c r="E320" s="238"/>
      <c r="F320" s="208"/>
      <c r="G320" s="209"/>
      <c r="H320" s="209"/>
      <c r="I320" s="209"/>
      <c r="J320" s="209"/>
      <c r="K320" s="209"/>
      <c r="L320" s="209"/>
      <c r="M320" s="209"/>
      <c r="N320" s="209"/>
      <c r="O320" s="209"/>
      <c r="P320" s="209"/>
      <c r="Q320" s="209"/>
      <c r="R320" s="209"/>
      <c r="S320" s="209"/>
      <c r="T320" s="209"/>
      <c r="U320" s="209"/>
      <c r="V320" s="209"/>
      <c r="W320" s="209"/>
      <c r="X320" s="209"/>
      <c r="Y320" s="209"/>
      <c r="Z320" s="209"/>
    </row>
    <row r="321" spans="2:26">
      <c r="B321" s="209"/>
      <c r="C321" s="209"/>
      <c r="D321" s="237"/>
      <c r="E321" s="238"/>
      <c r="F321" s="208"/>
      <c r="G321" s="209"/>
      <c r="H321" s="209"/>
      <c r="I321" s="209"/>
      <c r="J321" s="209"/>
      <c r="K321" s="209"/>
      <c r="L321" s="209"/>
      <c r="M321" s="209"/>
      <c r="N321" s="209"/>
      <c r="O321" s="209"/>
      <c r="P321" s="209"/>
      <c r="Q321" s="209"/>
      <c r="R321" s="209"/>
      <c r="S321" s="209"/>
      <c r="T321" s="209"/>
      <c r="U321" s="209"/>
      <c r="V321" s="209"/>
      <c r="W321" s="209"/>
      <c r="X321" s="209"/>
      <c r="Y321" s="209"/>
      <c r="Z321" s="209"/>
    </row>
    <row r="322" spans="2:26">
      <c r="B322" s="209"/>
      <c r="C322" s="209"/>
      <c r="D322" s="237"/>
      <c r="E322" s="238"/>
      <c r="F322" s="208"/>
      <c r="G322" s="209"/>
      <c r="H322" s="209"/>
      <c r="I322" s="209"/>
      <c r="J322" s="209"/>
      <c r="K322" s="209"/>
      <c r="L322" s="209"/>
      <c r="M322" s="209"/>
      <c r="N322" s="209"/>
      <c r="O322" s="209"/>
      <c r="P322" s="209"/>
      <c r="Q322" s="209"/>
      <c r="R322" s="209"/>
      <c r="S322" s="209"/>
      <c r="T322" s="209"/>
      <c r="U322" s="209"/>
      <c r="V322" s="209"/>
      <c r="W322" s="209"/>
      <c r="X322" s="209"/>
      <c r="Y322" s="209"/>
      <c r="Z322" s="209"/>
    </row>
    <row r="323" spans="2:26">
      <c r="B323" s="209"/>
      <c r="C323" s="209"/>
      <c r="D323" s="237"/>
      <c r="E323" s="238"/>
      <c r="F323" s="208"/>
      <c r="G323" s="209"/>
      <c r="H323" s="209"/>
      <c r="I323" s="209"/>
      <c r="J323" s="209"/>
      <c r="K323" s="209"/>
      <c r="L323" s="209"/>
      <c r="M323" s="209"/>
      <c r="N323" s="209"/>
      <c r="O323" s="209"/>
      <c r="P323" s="209"/>
      <c r="Q323" s="209"/>
      <c r="R323" s="209"/>
      <c r="S323" s="209"/>
      <c r="T323" s="209"/>
      <c r="U323" s="209"/>
      <c r="V323" s="209"/>
      <c r="W323" s="209"/>
      <c r="X323" s="209"/>
      <c r="Y323" s="209"/>
      <c r="Z323" s="209"/>
    </row>
    <row r="324" spans="2:26">
      <c r="B324" s="209"/>
      <c r="C324" s="209"/>
      <c r="D324" s="237"/>
      <c r="E324" s="238"/>
      <c r="F324" s="208"/>
      <c r="G324" s="209"/>
      <c r="H324" s="209"/>
      <c r="I324" s="209"/>
      <c r="J324" s="209"/>
      <c r="K324" s="209"/>
      <c r="L324" s="209"/>
      <c r="M324" s="209"/>
      <c r="N324" s="209"/>
      <c r="O324" s="209"/>
      <c r="P324" s="209"/>
      <c r="Q324" s="209"/>
      <c r="R324" s="209"/>
      <c r="S324" s="209"/>
      <c r="T324" s="209"/>
      <c r="U324" s="209"/>
      <c r="V324" s="209"/>
      <c r="W324" s="209"/>
      <c r="X324" s="209"/>
      <c r="Y324" s="209"/>
      <c r="Z324" s="209"/>
    </row>
    <row r="325" spans="2:26">
      <c r="B325" s="209"/>
      <c r="C325" s="209"/>
      <c r="D325" s="237"/>
      <c r="E325" s="238"/>
      <c r="F325" s="208"/>
      <c r="G325" s="209"/>
      <c r="H325" s="209"/>
      <c r="I325" s="209"/>
      <c r="J325" s="209"/>
      <c r="K325" s="209"/>
      <c r="L325" s="209"/>
      <c r="M325" s="209"/>
      <c r="N325" s="209"/>
      <c r="O325" s="209"/>
      <c r="P325" s="209"/>
      <c r="Q325" s="209"/>
      <c r="R325" s="209"/>
      <c r="S325" s="209"/>
      <c r="T325" s="209"/>
      <c r="U325" s="209"/>
      <c r="V325" s="209"/>
      <c r="W325" s="209"/>
      <c r="X325" s="209"/>
      <c r="Y325" s="209"/>
      <c r="Z325" s="209"/>
    </row>
    <row r="326" spans="2:26">
      <c r="B326" s="209"/>
      <c r="C326" s="209"/>
      <c r="D326" s="237"/>
      <c r="E326" s="238"/>
      <c r="F326" s="208"/>
      <c r="G326" s="209"/>
      <c r="H326" s="209"/>
      <c r="I326" s="209"/>
      <c r="J326" s="209"/>
      <c r="K326" s="209"/>
      <c r="L326" s="209"/>
      <c r="M326" s="209"/>
      <c r="N326" s="209"/>
      <c r="O326" s="209"/>
      <c r="P326" s="209"/>
      <c r="Q326" s="209"/>
      <c r="R326" s="209"/>
      <c r="S326" s="209"/>
      <c r="T326" s="209"/>
      <c r="U326" s="209"/>
      <c r="V326" s="209"/>
      <c r="W326" s="209"/>
      <c r="X326" s="209"/>
      <c r="Y326" s="209"/>
      <c r="Z326" s="209"/>
    </row>
    <row r="327" spans="2:26">
      <c r="B327" s="209"/>
      <c r="C327" s="209"/>
      <c r="D327" s="237"/>
      <c r="E327" s="238"/>
      <c r="F327" s="208"/>
      <c r="G327" s="209"/>
      <c r="H327" s="209"/>
      <c r="I327" s="209"/>
      <c r="J327" s="209"/>
      <c r="K327" s="209"/>
      <c r="L327" s="209"/>
      <c r="M327" s="209"/>
      <c r="N327" s="209"/>
      <c r="O327" s="209"/>
      <c r="P327" s="209"/>
      <c r="Q327" s="209"/>
      <c r="R327" s="209"/>
      <c r="S327" s="209"/>
      <c r="T327" s="209"/>
      <c r="U327" s="209"/>
      <c r="V327" s="209"/>
      <c r="W327" s="209"/>
      <c r="X327" s="209"/>
      <c r="Y327" s="209"/>
      <c r="Z327" s="209"/>
    </row>
    <row r="328" spans="2:26">
      <c r="B328" s="209"/>
      <c r="C328" s="209"/>
      <c r="D328" s="237"/>
      <c r="E328" s="238"/>
      <c r="F328" s="208"/>
      <c r="G328" s="209"/>
      <c r="H328" s="209"/>
      <c r="I328" s="209"/>
      <c r="J328" s="209"/>
      <c r="K328" s="209"/>
      <c r="L328" s="209"/>
      <c r="M328" s="209"/>
      <c r="N328" s="209"/>
      <c r="O328" s="209"/>
      <c r="P328" s="209"/>
      <c r="Q328" s="209"/>
      <c r="R328" s="209"/>
      <c r="S328" s="209"/>
      <c r="T328" s="209"/>
      <c r="U328" s="209"/>
      <c r="V328" s="209"/>
      <c r="W328" s="209"/>
      <c r="X328" s="209"/>
      <c r="Y328" s="209"/>
      <c r="Z328" s="209"/>
    </row>
    <row r="329" spans="2:26">
      <c r="B329" s="209"/>
      <c r="C329" s="209"/>
      <c r="D329" s="237"/>
      <c r="E329" s="238"/>
      <c r="F329" s="208"/>
      <c r="G329" s="209"/>
      <c r="H329" s="209"/>
      <c r="I329" s="209"/>
      <c r="J329" s="209"/>
      <c r="K329" s="209"/>
      <c r="L329" s="209"/>
      <c r="M329" s="209"/>
      <c r="N329" s="209"/>
      <c r="O329" s="209"/>
      <c r="P329" s="209"/>
      <c r="Q329" s="209"/>
      <c r="R329" s="209"/>
      <c r="S329" s="209"/>
      <c r="T329" s="209"/>
      <c r="U329" s="209"/>
      <c r="V329" s="209"/>
      <c r="W329" s="209"/>
      <c r="X329" s="209"/>
      <c r="Y329" s="209"/>
      <c r="Z329" s="209"/>
    </row>
    <row r="330" spans="2:26">
      <c r="B330" s="209"/>
      <c r="C330" s="209"/>
      <c r="D330" s="237"/>
      <c r="E330" s="238"/>
      <c r="F330" s="208"/>
      <c r="G330" s="209"/>
      <c r="H330" s="209"/>
      <c r="I330" s="209"/>
      <c r="J330" s="209"/>
      <c r="K330" s="209"/>
      <c r="L330" s="209"/>
      <c r="M330" s="209"/>
      <c r="N330" s="209"/>
      <c r="O330" s="209"/>
      <c r="P330" s="209"/>
      <c r="Q330" s="209"/>
      <c r="R330" s="209"/>
      <c r="S330" s="209"/>
      <c r="T330" s="209"/>
      <c r="U330" s="209"/>
      <c r="V330" s="209"/>
      <c r="W330" s="209"/>
      <c r="X330" s="209"/>
      <c r="Y330" s="209"/>
      <c r="Z330" s="209"/>
    </row>
    <row r="331" spans="2:26">
      <c r="B331" s="209"/>
      <c r="C331" s="209"/>
      <c r="D331" s="237"/>
      <c r="E331" s="238"/>
      <c r="F331" s="208"/>
      <c r="G331" s="209"/>
      <c r="H331" s="209"/>
      <c r="I331" s="209"/>
      <c r="J331" s="209"/>
      <c r="K331" s="209"/>
      <c r="L331" s="209"/>
      <c r="M331" s="209"/>
      <c r="N331" s="209"/>
      <c r="O331" s="209"/>
      <c r="P331" s="209"/>
      <c r="Q331" s="209"/>
      <c r="R331" s="209"/>
      <c r="S331" s="209"/>
      <c r="T331" s="209"/>
      <c r="U331" s="209"/>
      <c r="V331" s="209"/>
      <c r="W331" s="209"/>
      <c r="X331" s="209"/>
      <c r="Y331" s="209"/>
      <c r="Z331" s="209"/>
    </row>
    <row r="332" spans="2:26">
      <c r="B332" s="209"/>
      <c r="C332" s="209"/>
      <c r="D332" s="237"/>
      <c r="E332" s="238"/>
      <c r="F332" s="208"/>
      <c r="G332" s="209"/>
      <c r="H332" s="209"/>
      <c r="I332" s="209"/>
      <c r="J332" s="209"/>
      <c r="K332" s="209"/>
      <c r="L332" s="209"/>
      <c r="M332" s="209"/>
      <c r="N332" s="209"/>
      <c r="O332" s="209"/>
      <c r="P332" s="209"/>
      <c r="Q332" s="209"/>
      <c r="R332" s="209"/>
      <c r="S332" s="209"/>
      <c r="T332" s="209"/>
      <c r="U332" s="209"/>
      <c r="V332" s="209"/>
      <c r="W332" s="209"/>
      <c r="X332" s="209"/>
      <c r="Y332" s="209"/>
      <c r="Z332" s="209"/>
    </row>
    <row r="333" spans="2:26">
      <c r="B333" s="209"/>
      <c r="C333" s="209"/>
      <c r="D333" s="237"/>
      <c r="E333" s="238"/>
      <c r="F333" s="208"/>
      <c r="G333" s="209"/>
      <c r="H333" s="209"/>
      <c r="I333" s="209"/>
      <c r="J333" s="209"/>
      <c r="K333" s="209"/>
      <c r="L333" s="209"/>
      <c r="M333" s="209"/>
      <c r="N333" s="209"/>
      <c r="O333" s="209"/>
      <c r="P333" s="209"/>
      <c r="Q333" s="209"/>
      <c r="R333" s="209"/>
      <c r="S333" s="209"/>
      <c r="T333" s="209"/>
      <c r="U333" s="209"/>
      <c r="V333" s="209"/>
      <c r="W333" s="209"/>
      <c r="X333" s="209"/>
      <c r="Y333" s="209"/>
      <c r="Z333" s="209"/>
    </row>
    <row r="334" spans="2:26">
      <c r="B334" s="209"/>
      <c r="C334" s="209"/>
      <c r="D334" s="237"/>
      <c r="E334" s="238"/>
      <c r="F334" s="208"/>
      <c r="G334" s="209"/>
      <c r="H334" s="209"/>
      <c r="I334" s="209"/>
      <c r="J334" s="209"/>
      <c r="K334" s="209"/>
      <c r="L334" s="209"/>
      <c r="M334" s="209"/>
      <c r="N334" s="209"/>
      <c r="O334" s="209"/>
      <c r="P334" s="209"/>
      <c r="Q334" s="209"/>
      <c r="R334" s="209"/>
      <c r="S334" s="209"/>
      <c r="T334" s="209"/>
      <c r="U334" s="209"/>
      <c r="V334" s="209"/>
      <c r="W334" s="209"/>
      <c r="X334" s="209"/>
      <c r="Y334" s="209"/>
      <c r="Z334" s="209"/>
    </row>
    <row r="335" spans="2:26">
      <c r="B335" s="209"/>
      <c r="C335" s="209"/>
      <c r="D335" s="237"/>
      <c r="E335" s="238"/>
      <c r="F335" s="208"/>
      <c r="G335" s="209"/>
      <c r="H335" s="209"/>
      <c r="I335" s="209"/>
      <c r="J335" s="209"/>
      <c r="K335" s="209"/>
      <c r="L335" s="209"/>
      <c r="M335" s="209"/>
      <c r="N335" s="209"/>
      <c r="O335" s="209"/>
      <c r="P335" s="209"/>
      <c r="Q335" s="209"/>
      <c r="R335" s="209"/>
      <c r="S335" s="209"/>
      <c r="T335" s="209"/>
      <c r="U335" s="209"/>
      <c r="V335" s="209"/>
      <c r="W335" s="209"/>
      <c r="X335" s="209"/>
      <c r="Y335" s="209"/>
      <c r="Z335" s="209"/>
    </row>
    <row r="336" spans="2:26">
      <c r="B336" s="209"/>
      <c r="C336" s="209"/>
      <c r="D336" s="237"/>
      <c r="E336" s="238"/>
      <c r="F336" s="208"/>
      <c r="G336" s="209"/>
      <c r="H336" s="209"/>
      <c r="I336" s="209"/>
      <c r="J336" s="209"/>
      <c r="K336" s="209"/>
      <c r="L336" s="209"/>
      <c r="M336" s="209"/>
      <c r="N336" s="209"/>
      <c r="O336" s="209"/>
      <c r="P336" s="209"/>
      <c r="Q336" s="209"/>
      <c r="R336" s="209"/>
      <c r="S336" s="209"/>
      <c r="T336" s="209"/>
      <c r="U336" s="209"/>
      <c r="V336" s="209"/>
      <c r="W336" s="209"/>
      <c r="X336" s="209"/>
      <c r="Y336" s="209"/>
      <c r="Z336" s="209"/>
    </row>
    <row r="337" spans="2:26">
      <c r="B337" s="209"/>
      <c r="C337" s="209"/>
      <c r="D337" s="237"/>
      <c r="E337" s="238"/>
      <c r="F337" s="208"/>
      <c r="G337" s="209"/>
      <c r="H337" s="209"/>
      <c r="I337" s="209"/>
      <c r="J337" s="209"/>
      <c r="K337" s="209"/>
      <c r="L337" s="209"/>
      <c r="M337" s="209"/>
      <c r="N337" s="209"/>
      <c r="O337" s="209"/>
      <c r="P337" s="209"/>
      <c r="Q337" s="209"/>
      <c r="R337" s="209"/>
      <c r="S337" s="209"/>
      <c r="T337" s="209"/>
      <c r="U337" s="209"/>
      <c r="V337" s="209"/>
      <c r="W337" s="209"/>
      <c r="X337" s="209"/>
      <c r="Y337" s="209"/>
      <c r="Z337" s="209"/>
    </row>
    <row r="338" spans="2:26">
      <c r="B338" s="209"/>
      <c r="C338" s="209"/>
      <c r="D338" s="237"/>
      <c r="E338" s="238"/>
      <c r="F338" s="208"/>
      <c r="G338" s="209"/>
      <c r="H338" s="209"/>
      <c r="I338" s="209"/>
      <c r="J338" s="209"/>
      <c r="K338" s="209"/>
      <c r="L338" s="209"/>
      <c r="M338" s="209"/>
      <c r="N338" s="209"/>
      <c r="O338" s="209"/>
      <c r="P338" s="209"/>
      <c r="Q338" s="209"/>
      <c r="R338" s="209"/>
      <c r="S338" s="209"/>
      <c r="T338" s="209"/>
      <c r="U338" s="209"/>
      <c r="V338" s="209"/>
      <c r="W338" s="209"/>
      <c r="X338" s="209"/>
      <c r="Y338" s="209"/>
      <c r="Z338" s="209"/>
    </row>
    <row r="339" spans="2:26">
      <c r="B339" s="209"/>
      <c r="C339" s="209"/>
      <c r="D339" s="237"/>
      <c r="E339" s="238"/>
      <c r="F339" s="208"/>
      <c r="G339" s="209"/>
      <c r="H339" s="209"/>
      <c r="I339" s="209"/>
      <c r="J339" s="209"/>
      <c r="K339" s="209"/>
      <c r="L339" s="209"/>
      <c r="M339" s="209"/>
      <c r="N339" s="209"/>
      <c r="O339" s="209"/>
      <c r="P339" s="209"/>
      <c r="Q339" s="209"/>
      <c r="R339" s="209"/>
      <c r="S339" s="209"/>
      <c r="T339" s="209"/>
      <c r="U339" s="209"/>
      <c r="V339" s="209"/>
      <c r="W339" s="209"/>
      <c r="X339" s="209"/>
      <c r="Y339" s="209"/>
      <c r="Z339" s="209"/>
    </row>
    <row r="340" spans="2:26">
      <c r="B340" s="209"/>
      <c r="C340" s="209"/>
      <c r="D340" s="237"/>
      <c r="E340" s="238"/>
      <c r="F340" s="208"/>
      <c r="G340" s="209"/>
      <c r="H340" s="209"/>
      <c r="I340" s="209"/>
      <c r="J340" s="209"/>
      <c r="K340" s="209"/>
      <c r="L340" s="209"/>
      <c r="M340" s="209"/>
      <c r="N340" s="209"/>
      <c r="O340" s="209"/>
      <c r="P340" s="209"/>
      <c r="Q340" s="209"/>
      <c r="R340" s="209"/>
      <c r="S340" s="209"/>
      <c r="T340" s="209"/>
      <c r="U340" s="209"/>
      <c r="V340" s="209"/>
      <c r="W340" s="209"/>
      <c r="X340" s="209"/>
      <c r="Y340" s="209"/>
      <c r="Z340" s="209"/>
    </row>
    <row r="341" spans="2:26">
      <c r="B341" s="209"/>
      <c r="C341" s="209"/>
      <c r="D341" s="237"/>
      <c r="E341" s="238"/>
      <c r="F341" s="208"/>
      <c r="G341" s="209"/>
      <c r="H341" s="209"/>
      <c r="I341" s="209"/>
      <c r="J341" s="209"/>
      <c r="K341" s="209"/>
      <c r="L341" s="209"/>
      <c r="M341" s="209"/>
      <c r="N341" s="209"/>
      <c r="O341" s="209"/>
      <c r="P341" s="209"/>
      <c r="Q341" s="209"/>
      <c r="R341" s="209"/>
      <c r="S341" s="209"/>
      <c r="T341" s="209"/>
      <c r="U341" s="209"/>
      <c r="V341" s="209"/>
      <c r="W341" s="209"/>
      <c r="X341" s="209"/>
      <c r="Y341" s="209"/>
      <c r="Z341" s="209"/>
    </row>
    <row r="342" spans="2:26">
      <c r="B342" s="209"/>
      <c r="C342" s="209"/>
      <c r="D342" s="237"/>
      <c r="E342" s="238"/>
      <c r="F342" s="208"/>
      <c r="G342" s="209"/>
      <c r="H342" s="209"/>
      <c r="I342" s="209"/>
      <c r="J342" s="209"/>
      <c r="K342" s="209"/>
      <c r="L342" s="209"/>
      <c r="M342" s="209"/>
      <c r="N342" s="209"/>
      <c r="O342" s="209"/>
      <c r="P342" s="209"/>
      <c r="Q342" s="209"/>
      <c r="R342" s="209"/>
      <c r="S342" s="209"/>
      <c r="T342" s="209"/>
      <c r="U342" s="209"/>
      <c r="V342" s="209"/>
      <c r="W342" s="209"/>
      <c r="X342" s="209"/>
      <c r="Y342" s="209"/>
      <c r="Z342" s="209"/>
    </row>
    <row r="343" spans="2:26">
      <c r="B343" s="209"/>
      <c r="C343" s="209"/>
      <c r="D343" s="237"/>
      <c r="E343" s="238"/>
      <c r="F343" s="208"/>
      <c r="G343" s="209"/>
      <c r="H343" s="209"/>
      <c r="I343" s="209"/>
      <c r="J343" s="209"/>
      <c r="K343" s="209"/>
      <c r="L343" s="209"/>
      <c r="M343" s="209"/>
      <c r="N343" s="209"/>
      <c r="O343" s="209"/>
      <c r="P343" s="209"/>
      <c r="Q343" s="209"/>
      <c r="R343" s="209"/>
      <c r="S343" s="209"/>
      <c r="T343" s="209"/>
      <c r="U343" s="209"/>
      <c r="V343" s="209"/>
      <c r="W343" s="209"/>
      <c r="X343" s="209"/>
      <c r="Y343" s="209"/>
      <c r="Z343" s="209"/>
    </row>
    <row r="344" spans="2:26">
      <c r="B344" s="209"/>
      <c r="C344" s="209"/>
      <c r="D344" s="237"/>
      <c r="E344" s="238"/>
      <c r="F344" s="208"/>
      <c r="G344" s="209"/>
      <c r="H344" s="209"/>
      <c r="I344" s="209"/>
      <c r="J344" s="209"/>
      <c r="K344" s="209"/>
      <c r="L344" s="209"/>
      <c r="M344" s="209"/>
      <c r="N344" s="209"/>
      <c r="O344" s="209"/>
      <c r="P344" s="209"/>
      <c r="Q344" s="209"/>
      <c r="R344" s="209"/>
      <c r="S344" s="209"/>
      <c r="T344" s="209"/>
      <c r="U344" s="209"/>
      <c r="V344" s="209"/>
      <c r="W344" s="209"/>
      <c r="X344" s="209"/>
      <c r="Y344" s="209"/>
      <c r="Z344" s="209"/>
    </row>
    <row r="345" spans="2:26">
      <c r="B345" s="209"/>
      <c r="C345" s="209"/>
      <c r="D345" s="237"/>
      <c r="E345" s="238"/>
      <c r="F345" s="208"/>
      <c r="G345" s="209"/>
      <c r="H345" s="209"/>
      <c r="I345" s="209"/>
      <c r="J345" s="209"/>
      <c r="K345" s="209"/>
      <c r="L345" s="209"/>
      <c r="M345" s="209"/>
      <c r="N345" s="209"/>
      <c r="O345" s="209"/>
      <c r="P345" s="209"/>
      <c r="Q345" s="209"/>
      <c r="R345" s="209"/>
      <c r="S345" s="209"/>
      <c r="T345" s="209"/>
      <c r="U345" s="209"/>
      <c r="V345" s="209"/>
      <c r="W345" s="209"/>
      <c r="X345" s="209"/>
      <c r="Y345" s="209"/>
      <c r="Z345" s="209"/>
    </row>
    <row r="346" spans="2:26">
      <c r="B346" s="209"/>
      <c r="C346" s="209"/>
      <c r="D346" s="237"/>
      <c r="E346" s="238"/>
      <c r="F346" s="208"/>
      <c r="G346" s="209"/>
      <c r="H346" s="209"/>
      <c r="I346" s="209"/>
      <c r="J346" s="209"/>
      <c r="K346" s="209"/>
      <c r="L346" s="209"/>
      <c r="M346" s="209"/>
      <c r="N346" s="209"/>
      <c r="O346" s="209"/>
      <c r="P346" s="209"/>
      <c r="Q346" s="209"/>
      <c r="R346" s="209"/>
      <c r="S346" s="209"/>
      <c r="T346" s="209"/>
      <c r="U346" s="209"/>
      <c r="V346" s="209"/>
      <c r="W346" s="209"/>
      <c r="X346" s="209"/>
      <c r="Y346" s="209"/>
      <c r="Z346" s="209"/>
    </row>
    <row r="347" spans="2:26">
      <c r="B347" s="209"/>
      <c r="C347" s="209"/>
      <c r="D347" s="237"/>
      <c r="E347" s="238"/>
      <c r="F347" s="208"/>
      <c r="G347" s="209"/>
      <c r="H347" s="209"/>
      <c r="I347" s="209"/>
      <c r="J347" s="209"/>
      <c r="K347" s="209"/>
      <c r="L347" s="209"/>
      <c r="M347" s="209"/>
      <c r="N347" s="209"/>
      <c r="O347" s="209"/>
      <c r="P347" s="209"/>
      <c r="Q347" s="209"/>
      <c r="R347" s="209"/>
      <c r="S347" s="209"/>
      <c r="T347" s="209"/>
      <c r="U347" s="209"/>
      <c r="V347" s="209"/>
      <c r="W347" s="209"/>
      <c r="X347" s="209"/>
      <c r="Y347" s="209"/>
      <c r="Z347" s="209"/>
    </row>
    <row r="348" spans="2:26">
      <c r="B348" s="209"/>
      <c r="C348" s="209"/>
      <c r="D348" s="237"/>
      <c r="E348" s="238"/>
      <c r="F348" s="208"/>
      <c r="G348" s="209"/>
      <c r="H348" s="209"/>
      <c r="I348" s="209"/>
      <c r="J348" s="209"/>
      <c r="K348" s="209"/>
      <c r="L348" s="209"/>
      <c r="M348" s="209"/>
      <c r="N348" s="209"/>
      <c r="O348" s="209"/>
      <c r="P348" s="209"/>
      <c r="Q348" s="209"/>
      <c r="R348" s="209"/>
      <c r="S348" s="209"/>
      <c r="T348" s="209"/>
      <c r="U348" s="209"/>
      <c r="V348" s="209"/>
      <c r="W348" s="209"/>
      <c r="X348" s="209"/>
      <c r="Y348" s="209"/>
      <c r="Z348" s="209"/>
    </row>
    <row r="349" spans="2:26">
      <c r="B349" s="209"/>
      <c r="C349" s="209"/>
      <c r="D349" s="237"/>
      <c r="E349" s="238"/>
      <c r="F349" s="208"/>
      <c r="G349" s="209"/>
      <c r="H349" s="209"/>
      <c r="I349" s="209"/>
      <c r="J349" s="209"/>
      <c r="K349" s="209"/>
      <c r="L349" s="209"/>
      <c r="M349" s="209"/>
      <c r="N349" s="209"/>
      <c r="O349" s="209"/>
      <c r="P349" s="209"/>
      <c r="Q349" s="209"/>
      <c r="R349" s="209"/>
      <c r="S349" s="209"/>
      <c r="T349" s="209"/>
      <c r="U349" s="209"/>
      <c r="V349" s="209"/>
      <c r="W349" s="209"/>
      <c r="X349" s="209"/>
      <c r="Y349" s="209"/>
      <c r="Z349" s="209"/>
    </row>
    <row r="350" spans="2:26">
      <c r="B350" s="209"/>
      <c r="C350" s="209"/>
      <c r="D350" s="237"/>
      <c r="E350" s="238"/>
      <c r="F350" s="208"/>
      <c r="G350" s="209"/>
      <c r="H350" s="209"/>
      <c r="I350" s="209"/>
      <c r="J350" s="209"/>
      <c r="K350" s="209"/>
      <c r="L350" s="209"/>
      <c r="M350" s="209"/>
      <c r="N350" s="209"/>
      <c r="O350" s="209"/>
      <c r="P350" s="209"/>
      <c r="Q350" s="209"/>
      <c r="R350" s="209"/>
      <c r="S350" s="209"/>
      <c r="T350" s="209"/>
      <c r="U350" s="209"/>
      <c r="V350" s="209"/>
      <c r="W350" s="209"/>
      <c r="X350" s="209"/>
      <c r="Y350" s="209"/>
      <c r="Z350" s="209"/>
    </row>
    <row r="351" spans="2:26">
      <c r="B351" s="209"/>
      <c r="C351" s="209"/>
      <c r="D351" s="237"/>
      <c r="E351" s="238"/>
      <c r="F351" s="208"/>
      <c r="G351" s="209"/>
      <c r="H351" s="209"/>
      <c r="I351" s="209"/>
      <c r="J351" s="209"/>
      <c r="K351" s="209"/>
      <c r="L351" s="209"/>
      <c r="M351" s="209"/>
      <c r="N351" s="209"/>
      <c r="O351" s="209"/>
      <c r="P351" s="209"/>
      <c r="Q351" s="209"/>
      <c r="R351" s="209"/>
      <c r="S351" s="209"/>
      <c r="T351" s="209"/>
      <c r="U351" s="209"/>
      <c r="V351" s="209"/>
      <c r="W351" s="209"/>
      <c r="X351" s="209"/>
      <c r="Y351" s="209"/>
      <c r="Z351" s="209"/>
    </row>
    <row r="352" spans="2:26">
      <c r="B352" s="209"/>
      <c r="C352" s="209"/>
      <c r="D352" s="237"/>
      <c r="E352" s="238"/>
      <c r="F352" s="208"/>
      <c r="G352" s="209"/>
      <c r="H352" s="209"/>
      <c r="I352" s="209"/>
      <c r="J352" s="209"/>
      <c r="K352" s="209"/>
      <c r="L352" s="209"/>
      <c r="M352" s="209"/>
      <c r="N352" s="209"/>
      <c r="O352" s="209"/>
      <c r="P352" s="209"/>
      <c r="Q352" s="209"/>
      <c r="R352" s="209"/>
      <c r="S352" s="209"/>
      <c r="T352" s="209"/>
      <c r="U352" s="209"/>
      <c r="V352" s="209"/>
      <c r="W352" s="209"/>
      <c r="X352" s="209"/>
      <c r="Y352" s="209"/>
      <c r="Z352" s="209"/>
    </row>
    <row r="353" spans="2:26">
      <c r="B353" s="209"/>
      <c r="C353" s="209"/>
      <c r="D353" s="237"/>
      <c r="E353" s="238"/>
      <c r="F353" s="208"/>
      <c r="G353" s="209"/>
      <c r="H353" s="209"/>
      <c r="I353" s="209"/>
      <c r="J353" s="209"/>
      <c r="K353" s="209"/>
      <c r="L353" s="209"/>
      <c r="M353" s="209"/>
      <c r="N353" s="209"/>
      <c r="O353" s="209"/>
      <c r="P353" s="209"/>
      <c r="Q353" s="209"/>
      <c r="R353" s="209"/>
      <c r="S353" s="209"/>
      <c r="T353" s="209"/>
      <c r="U353" s="209"/>
      <c r="V353" s="209"/>
      <c r="W353" s="209"/>
      <c r="X353" s="209"/>
      <c r="Y353" s="209"/>
      <c r="Z353" s="209"/>
    </row>
    <row r="354" spans="2:26">
      <c r="B354" s="209"/>
      <c r="C354" s="209"/>
      <c r="D354" s="237"/>
      <c r="E354" s="238"/>
      <c r="F354" s="208"/>
      <c r="G354" s="209"/>
      <c r="H354" s="209"/>
      <c r="I354" s="209"/>
      <c r="J354" s="209"/>
      <c r="K354" s="209"/>
      <c r="L354" s="209"/>
      <c r="M354" s="209"/>
      <c r="N354" s="209"/>
      <c r="O354" s="209"/>
      <c r="P354" s="209"/>
      <c r="Q354" s="209"/>
      <c r="R354" s="209"/>
      <c r="S354" s="209"/>
      <c r="T354" s="209"/>
      <c r="U354" s="209"/>
      <c r="V354" s="209"/>
      <c r="W354" s="209"/>
      <c r="X354" s="209"/>
      <c r="Y354" s="209"/>
      <c r="Z354" s="209"/>
    </row>
    <row r="355" spans="2:26">
      <c r="B355" s="209"/>
      <c r="C355" s="209"/>
      <c r="D355" s="237"/>
      <c r="E355" s="238"/>
      <c r="F355" s="208"/>
      <c r="G355" s="209"/>
      <c r="H355" s="209"/>
      <c r="I355" s="209"/>
      <c r="J355" s="209"/>
      <c r="K355" s="209"/>
      <c r="L355" s="209"/>
      <c r="M355" s="209"/>
      <c r="N355" s="209"/>
      <c r="O355" s="209"/>
      <c r="P355" s="209"/>
      <c r="Q355" s="209"/>
      <c r="R355" s="209"/>
      <c r="S355" s="209"/>
      <c r="T355" s="209"/>
      <c r="U355" s="209"/>
      <c r="V355" s="209"/>
      <c r="W355" s="209"/>
      <c r="X355" s="209"/>
      <c r="Y355" s="209"/>
      <c r="Z355" s="209"/>
    </row>
    <row r="356" spans="2:26">
      <c r="B356" s="209"/>
      <c r="C356" s="209"/>
      <c r="D356" s="237"/>
      <c r="E356" s="238"/>
      <c r="F356" s="208"/>
      <c r="G356" s="209"/>
      <c r="H356" s="209"/>
      <c r="I356" s="209"/>
      <c r="J356" s="209"/>
      <c r="K356" s="209"/>
      <c r="L356" s="209"/>
      <c r="M356" s="209"/>
      <c r="N356" s="209"/>
      <c r="O356" s="209"/>
      <c r="P356" s="209"/>
      <c r="Q356" s="209"/>
      <c r="R356" s="209"/>
      <c r="S356" s="209"/>
      <c r="T356" s="209"/>
      <c r="U356" s="209"/>
      <c r="V356" s="209"/>
      <c r="W356" s="209"/>
      <c r="X356" s="209"/>
      <c r="Y356" s="209"/>
      <c r="Z356" s="209"/>
    </row>
    <row r="357" spans="2:26">
      <c r="B357" s="209"/>
      <c r="C357" s="209"/>
      <c r="D357" s="237"/>
      <c r="E357" s="238"/>
      <c r="F357" s="208"/>
      <c r="G357" s="209"/>
      <c r="H357" s="209"/>
      <c r="I357" s="209"/>
      <c r="J357" s="209"/>
      <c r="K357" s="209"/>
      <c r="L357" s="209"/>
      <c r="M357" s="209"/>
      <c r="N357" s="209"/>
      <c r="O357" s="209"/>
      <c r="P357" s="209"/>
      <c r="Q357" s="209"/>
      <c r="R357" s="209"/>
      <c r="S357" s="209"/>
      <c r="T357" s="209"/>
      <c r="U357" s="209"/>
      <c r="V357" s="209"/>
      <c r="W357" s="209"/>
      <c r="X357" s="209"/>
      <c r="Y357" s="209"/>
      <c r="Z357" s="209"/>
    </row>
    <row r="358" spans="2:26">
      <c r="B358" s="209"/>
      <c r="C358" s="209"/>
      <c r="D358" s="237"/>
      <c r="E358" s="238"/>
      <c r="F358" s="208"/>
      <c r="G358" s="209"/>
      <c r="H358" s="209"/>
      <c r="I358" s="209"/>
      <c r="J358" s="209"/>
      <c r="K358" s="209"/>
      <c r="L358" s="209"/>
      <c r="M358" s="209"/>
      <c r="N358" s="209"/>
      <c r="O358" s="209"/>
      <c r="P358" s="209"/>
      <c r="Q358" s="209"/>
      <c r="R358" s="209"/>
      <c r="S358" s="209"/>
      <c r="T358" s="209"/>
      <c r="U358" s="209"/>
      <c r="V358" s="209"/>
      <c r="W358" s="209"/>
      <c r="X358" s="209"/>
      <c r="Y358" s="209"/>
      <c r="Z358" s="209"/>
    </row>
    <row r="359" spans="2:26">
      <c r="B359" s="209"/>
      <c r="C359" s="209"/>
      <c r="D359" s="237"/>
      <c r="E359" s="238"/>
      <c r="F359" s="208"/>
      <c r="G359" s="209"/>
      <c r="H359" s="209"/>
      <c r="I359" s="209"/>
      <c r="J359" s="209"/>
      <c r="K359" s="209"/>
      <c r="L359" s="209"/>
      <c r="M359" s="209"/>
      <c r="N359" s="209"/>
      <c r="O359" s="209"/>
      <c r="P359" s="209"/>
      <c r="Q359" s="209"/>
      <c r="R359" s="209"/>
      <c r="S359" s="209"/>
      <c r="T359" s="209"/>
      <c r="U359" s="209"/>
      <c r="V359" s="209"/>
      <c r="W359" s="209"/>
      <c r="X359" s="209"/>
      <c r="Y359" s="209"/>
      <c r="Z359" s="209"/>
    </row>
    <row r="360" spans="2:26">
      <c r="B360" s="209"/>
      <c r="C360" s="209"/>
      <c r="D360" s="237"/>
      <c r="E360" s="238"/>
      <c r="F360" s="208"/>
      <c r="G360" s="209"/>
      <c r="H360" s="209"/>
      <c r="I360" s="209"/>
      <c r="J360" s="209"/>
      <c r="K360" s="209"/>
      <c r="L360" s="209"/>
      <c r="M360" s="209"/>
      <c r="N360" s="209"/>
      <c r="O360" s="209"/>
      <c r="P360" s="209"/>
      <c r="Q360" s="209"/>
      <c r="R360" s="209"/>
      <c r="S360" s="209"/>
      <c r="T360" s="209"/>
      <c r="U360" s="209"/>
      <c r="V360" s="209"/>
      <c r="W360" s="209"/>
      <c r="X360" s="209"/>
      <c r="Y360" s="209"/>
      <c r="Z360" s="209"/>
    </row>
    <row r="361" spans="2:26">
      <c r="B361" s="209"/>
      <c r="C361" s="209"/>
      <c r="D361" s="237"/>
      <c r="E361" s="238"/>
      <c r="F361" s="208"/>
      <c r="G361" s="209"/>
      <c r="H361" s="209"/>
      <c r="I361" s="209"/>
      <c r="J361" s="209"/>
      <c r="K361" s="209"/>
      <c r="L361" s="209"/>
      <c r="M361" s="209"/>
      <c r="N361" s="209"/>
      <c r="O361" s="209"/>
      <c r="P361" s="209"/>
      <c r="Q361" s="209"/>
      <c r="R361" s="209"/>
      <c r="S361" s="209"/>
      <c r="T361" s="209"/>
      <c r="U361" s="209"/>
      <c r="V361" s="209"/>
      <c r="W361" s="209"/>
      <c r="X361" s="209"/>
      <c r="Y361" s="209"/>
      <c r="Z361" s="209"/>
    </row>
    <row r="362" spans="2:26">
      <c r="B362" s="209"/>
      <c r="C362" s="209"/>
      <c r="D362" s="237"/>
      <c r="E362" s="238"/>
      <c r="F362" s="208"/>
      <c r="G362" s="209"/>
      <c r="H362" s="209"/>
      <c r="I362" s="209"/>
      <c r="J362" s="209"/>
      <c r="K362" s="209"/>
      <c r="L362" s="209"/>
      <c r="M362" s="209"/>
      <c r="N362" s="209"/>
      <c r="O362" s="209"/>
      <c r="P362" s="209"/>
      <c r="Q362" s="209"/>
      <c r="R362" s="209"/>
      <c r="S362" s="209"/>
      <c r="T362" s="209"/>
      <c r="U362" s="209"/>
      <c r="V362" s="209"/>
      <c r="W362" s="209"/>
      <c r="X362" s="209"/>
      <c r="Y362" s="209"/>
      <c r="Z362" s="209"/>
    </row>
    <row r="363" spans="2:26">
      <c r="B363" s="209"/>
      <c r="C363" s="209"/>
      <c r="D363" s="237"/>
      <c r="E363" s="238"/>
      <c r="F363" s="208"/>
      <c r="G363" s="209"/>
      <c r="H363" s="209"/>
      <c r="I363" s="209"/>
      <c r="J363" s="209"/>
      <c r="K363" s="209"/>
      <c r="L363" s="209"/>
      <c r="M363" s="209"/>
      <c r="N363" s="209"/>
      <c r="O363" s="209"/>
      <c r="P363" s="209"/>
      <c r="Q363" s="209"/>
      <c r="R363" s="209"/>
      <c r="S363" s="209"/>
      <c r="T363" s="209"/>
      <c r="U363" s="209"/>
      <c r="V363" s="209"/>
      <c r="W363" s="209"/>
      <c r="X363" s="209"/>
      <c r="Y363" s="209"/>
      <c r="Z363" s="209"/>
    </row>
    <row r="364" spans="2:26">
      <c r="B364" s="209"/>
      <c r="C364" s="209"/>
      <c r="D364" s="237"/>
      <c r="E364" s="238"/>
      <c r="F364" s="208"/>
      <c r="G364" s="209"/>
      <c r="H364" s="209"/>
      <c r="I364" s="209"/>
      <c r="J364" s="209"/>
      <c r="K364" s="209"/>
      <c r="L364" s="209"/>
      <c r="M364" s="209"/>
      <c r="N364" s="209"/>
      <c r="O364" s="209"/>
      <c r="P364" s="209"/>
      <c r="Q364" s="209"/>
      <c r="R364" s="209"/>
      <c r="S364" s="209"/>
      <c r="T364" s="209"/>
      <c r="U364" s="209"/>
      <c r="V364" s="209"/>
      <c r="W364" s="209"/>
      <c r="X364" s="209"/>
      <c r="Y364" s="209"/>
      <c r="Z364" s="209"/>
    </row>
    <row r="365" spans="2:26">
      <c r="B365" s="209"/>
      <c r="C365" s="209"/>
      <c r="D365" s="237"/>
      <c r="E365" s="238"/>
      <c r="F365" s="208"/>
      <c r="G365" s="209"/>
      <c r="H365" s="209"/>
      <c r="I365" s="209"/>
      <c r="J365" s="209"/>
      <c r="K365" s="209"/>
      <c r="L365" s="209"/>
      <c r="M365" s="209"/>
      <c r="N365" s="209"/>
      <c r="O365" s="209"/>
      <c r="P365" s="209"/>
      <c r="Q365" s="209"/>
      <c r="R365" s="209"/>
      <c r="S365" s="209"/>
      <c r="T365" s="209"/>
      <c r="U365" s="209"/>
      <c r="V365" s="209"/>
      <c r="W365" s="209"/>
      <c r="X365" s="209"/>
      <c r="Y365" s="209"/>
      <c r="Z365" s="209"/>
    </row>
    <row r="366" spans="2:26">
      <c r="B366" s="209"/>
      <c r="C366" s="209"/>
      <c r="D366" s="237"/>
      <c r="E366" s="238"/>
      <c r="F366" s="208"/>
      <c r="G366" s="209"/>
      <c r="H366" s="209"/>
      <c r="I366" s="209"/>
      <c r="J366" s="209"/>
      <c r="K366" s="209"/>
      <c r="L366" s="209"/>
      <c r="M366" s="209"/>
      <c r="N366" s="209"/>
      <c r="O366" s="209"/>
      <c r="P366" s="209"/>
      <c r="Q366" s="209"/>
      <c r="R366" s="209"/>
      <c r="S366" s="209"/>
      <c r="T366" s="209"/>
      <c r="U366" s="209"/>
      <c r="V366" s="209"/>
      <c r="W366" s="209"/>
      <c r="X366" s="209"/>
      <c r="Y366" s="209"/>
      <c r="Z366" s="209"/>
    </row>
    <row r="367" spans="2:26">
      <c r="B367" s="209"/>
      <c r="C367" s="209"/>
      <c r="D367" s="237"/>
      <c r="E367" s="238"/>
      <c r="F367" s="208"/>
      <c r="G367" s="209"/>
      <c r="H367" s="209"/>
      <c r="I367" s="209"/>
      <c r="J367" s="209"/>
      <c r="K367" s="209"/>
      <c r="L367" s="209"/>
      <c r="M367" s="209"/>
      <c r="N367" s="209"/>
      <c r="O367" s="209"/>
      <c r="P367" s="209"/>
      <c r="Q367" s="209"/>
      <c r="R367" s="209"/>
      <c r="S367" s="209"/>
      <c r="T367" s="209"/>
      <c r="U367" s="209"/>
      <c r="V367" s="209"/>
      <c r="W367" s="209"/>
      <c r="X367" s="209"/>
      <c r="Y367" s="209"/>
      <c r="Z367" s="209"/>
    </row>
    <row r="368" spans="2:26">
      <c r="B368" s="209"/>
      <c r="C368" s="209"/>
      <c r="D368" s="237"/>
      <c r="E368" s="238"/>
      <c r="F368" s="208"/>
      <c r="G368" s="209"/>
      <c r="H368" s="209"/>
      <c r="I368" s="209"/>
      <c r="J368" s="209"/>
      <c r="K368" s="209"/>
      <c r="L368" s="209"/>
      <c r="M368" s="209"/>
      <c r="N368" s="209"/>
      <c r="O368" s="209"/>
      <c r="P368" s="209"/>
      <c r="Q368" s="209"/>
      <c r="R368" s="209"/>
      <c r="S368" s="209"/>
      <c r="T368" s="209"/>
      <c r="U368" s="209"/>
      <c r="V368" s="209"/>
      <c r="W368" s="209"/>
      <c r="X368" s="209"/>
      <c r="Y368" s="209"/>
      <c r="Z368" s="209"/>
    </row>
    <row r="369" spans="2:26">
      <c r="B369" s="209"/>
      <c r="C369" s="209"/>
      <c r="D369" s="237"/>
      <c r="E369" s="238"/>
      <c r="F369" s="208"/>
      <c r="G369" s="209"/>
      <c r="H369" s="209"/>
      <c r="I369" s="209"/>
      <c r="J369" s="209"/>
      <c r="K369" s="209"/>
      <c r="L369" s="209"/>
      <c r="M369" s="209"/>
      <c r="N369" s="209"/>
      <c r="O369" s="209"/>
      <c r="P369" s="209"/>
      <c r="Q369" s="209"/>
      <c r="R369" s="209"/>
      <c r="S369" s="209"/>
      <c r="T369" s="209"/>
      <c r="U369" s="209"/>
      <c r="V369" s="209"/>
      <c r="W369" s="209"/>
      <c r="X369" s="209"/>
      <c r="Y369" s="209"/>
      <c r="Z369" s="209"/>
    </row>
    <row r="370" spans="2:26">
      <c r="B370" s="209"/>
      <c r="C370" s="209"/>
      <c r="D370" s="237"/>
      <c r="E370" s="238"/>
      <c r="F370" s="208"/>
      <c r="G370" s="209"/>
      <c r="H370" s="209"/>
      <c r="I370" s="209"/>
      <c r="J370" s="209"/>
      <c r="K370" s="209"/>
      <c r="L370" s="209"/>
      <c r="M370" s="209"/>
      <c r="N370" s="209"/>
      <c r="O370" s="209"/>
      <c r="P370" s="209"/>
      <c r="Q370" s="209"/>
      <c r="R370" s="209"/>
      <c r="S370" s="209"/>
      <c r="T370" s="209"/>
      <c r="U370" s="209"/>
      <c r="V370" s="209"/>
      <c r="W370" s="209"/>
      <c r="X370" s="209"/>
      <c r="Y370" s="209"/>
      <c r="Z370" s="209"/>
    </row>
    <row r="371" spans="2:26">
      <c r="B371" s="209"/>
      <c r="C371" s="209"/>
      <c r="D371" s="237"/>
      <c r="E371" s="238"/>
      <c r="F371" s="208"/>
      <c r="G371" s="209"/>
      <c r="H371" s="209"/>
      <c r="I371" s="209"/>
      <c r="J371" s="209"/>
      <c r="K371" s="209"/>
      <c r="L371" s="209"/>
      <c r="M371" s="209"/>
      <c r="N371" s="209"/>
      <c r="O371" s="209"/>
      <c r="P371" s="209"/>
      <c r="Q371" s="209"/>
      <c r="R371" s="209"/>
      <c r="S371" s="209"/>
      <c r="T371" s="209"/>
      <c r="U371" s="209"/>
      <c r="V371" s="209"/>
      <c r="W371" s="209"/>
      <c r="X371" s="209"/>
      <c r="Y371" s="209"/>
      <c r="Z371" s="209"/>
    </row>
    <row r="372" spans="2:26">
      <c r="B372" s="209"/>
      <c r="C372" s="209"/>
      <c r="D372" s="237"/>
      <c r="E372" s="238"/>
      <c r="F372" s="208"/>
      <c r="G372" s="209"/>
      <c r="H372" s="209"/>
      <c r="I372" s="209"/>
      <c r="J372" s="209"/>
      <c r="K372" s="209"/>
      <c r="L372" s="209"/>
      <c r="M372" s="209"/>
      <c r="N372" s="209"/>
      <c r="O372" s="209"/>
      <c r="P372" s="209"/>
      <c r="Q372" s="209"/>
      <c r="R372" s="209"/>
      <c r="S372" s="209"/>
      <c r="T372" s="209"/>
      <c r="U372" s="209"/>
      <c r="V372" s="209"/>
      <c r="W372" s="209"/>
      <c r="X372" s="209"/>
      <c r="Y372" s="209"/>
      <c r="Z372" s="209"/>
    </row>
    <row r="373" spans="2:26">
      <c r="B373" s="209"/>
      <c r="C373" s="209"/>
      <c r="D373" s="237"/>
      <c r="E373" s="238"/>
      <c r="F373" s="208"/>
      <c r="G373" s="209"/>
      <c r="H373" s="209"/>
      <c r="I373" s="209"/>
      <c r="J373" s="209"/>
      <c r="K373" s="209"/>
      <c r="L373" s="209"/>
      <c r="M373" s="209"/>
      <c r="N373" s="209"/>
      <c r="O373" s="209"/>
      <c r="P373" s="209"/>
      <c r="Q373" s="209"/>
      <c r="R373" s="209"/>
      <c r="S373" s="209"/>
      <c r="T373" s="209"/>
      <c r="U373" s="209"/>
      <c r="V373" s="209"/>
      <c r="W373" s="209"/>
      <c r="X373" s="209"/>
      <c r="Y373" s="209"/>
      <c r="Z373" s="209"/>
    </row>
    <row r="374" spans="2:26">
      <c r="B374" s="209"/>
      <c r="C374" s="209"/>
      <c r="D374" s="237"/>
      <c r="E374" s="238"/>
      <c r="F374" s="208"/>
      <c r="G374" s="209"/>
      <c r="H374" s="209"/>
      <c r="I374" s="209"/>
      <c r="J374" s="209"/>
      <c r="K374" s="209"/>
      <c r="L374" s="209"/>
      <c r="M374" s="209"/>
      <c r="N374" s="209"/>
      <c r="O374" s="209"/>
      <c r="P374" s="209"/>
      <c r="Q374" s="209"/>
      <c r="R374" s="209"/>
      <c r="S374" s="209"/>
      <c r="T374" s="209"/>
      <c r="U374" s="209"/>
      <c r="V374" s="209"/>
      <c r="W374" s="209"/>
      <c r="X374" s="209"/>
      <c r="Y374" s="209"/>
      <c r="Z374" s="209"/>
    </row>
    <row r="375" spans="2:26">
      <c r="B375" s="209"/>
      <c r="C375" s="209"/>
      <c r="D375" s="237"/>
      <c r="E375" s="238"/>
      <c r="F375" s="208"/>
      <c r="G375" s="209"/>
      <c r="H375" s="209"/>
      <c r="I375" s="209"/>
      <c r="J375" s="209"/>
      <c r="K375" s="209"/>
      <c r="L375" s="209"/>
      <c r="M375" s="209"/>
      <c r="N375" s="209"/>
      <c r="O375" s="209"/>
      <c r="P375" s="209"/>
      <c r="Q375" s="209"/>
      <c r="R375" s="209"/>
      <c r="S375" s="209"/>
      <c r="T375" s="209"/>
      <c r="U375" s="209"/>
      <c r="V375" s="209"/>
      <c r="W375" s="209"/>
      <c r="X375" s="209"/>
      <c r="Y375" s="209"/>
      <c r="Z375" s="209"/>
    </row>
    <row r="376" spans="2:26">
      <c r="B376" s="209"/>
      <c r="C376" s="209"/>
      <c r="D376" s="237"/>
      <c r="E376" s="238"/>
      <c r="F376" s="208"/>
      <c r="G376" s="209"/>
      <c r="H376" s="209"/>
      <c r="I376" s="209"/>
      <c r="J376" s="209"/>
      <c r="K376" s="209"/>
      <c r="L376" s="209"/>
      <c r="M376" s="209"/>
      <c r="N376" s="209"/>
      <c r="O376" s="209"/>
      <c r="P376" s="209"/>
      <c r="Q376" s="209"/>
      <c r="R376" s="209"/>
      <c r="S376" s="209"/>
      <c r="T376" s="209"/>
      <c r="U376" s="209"/>
      <c r="V376" s="209"/>
      <c r="W376" s="209"/>
      <c r="X376" s="209"/>
      <c r="Y376" s="209"/>
      <c r="Z376" s="209"/>
    </row>
    <row r="377" spans="2:26">
      <c r="B377" s="209"/>
      <c r="C377" s="209"/>
      <c r="D377" s="237"/>
      <c r="E377" s="238"/>
      <c r="F377" s="208"/>
      <c r="G377" s="209"/>
      <c r="H377" s="209"/>
      <c r="I377" s="209"/>
      <c r="J377" s="209"/>
      <c r="K377" s="209"/>
      <c r="L377" s="209"/>
      <c r="M377" s="209"/>
      <c r="N377" s="209"/>
      <c r="O377" s="209"/>
      <c r="P377" s="209"/>
      <c r="Q377" s="209"/>
      <c r="R377" s="209"/>
      <c r="S377" s="209"/>
      <c r="T377" s="209"/>
      <c r="U377" s="209"/>
      <c r="V377" s="209"/>
      <c r="W377" s="209"/>
      <c r="X377" s="209"/>
      <c r="Y377" s="209"/>
      <c r="Z377" s="209"/>
    </row>
    <row r="378" spans="2:26">
      <c r="B378" s="209"/>
      <c r="C378" s="209"/>
      <c r="D378" s="237"/>
      <c r="E378" s="238"/>
      <c r="F378" s="208"/>
      <c r="G378" s="209"/>
      <c r="H378" s="209"/>
      <c r="I378" s="209"/>
      <c r="J378" s="209"/>
      <c r="K378" s="209"/>
      <c r="L378" s="209"/>
      <c r="M378" s="209"/>
      <c r="N378" s="209"/>
      <c r="O378" s="209"/>
      <c r="P378" s="209"/>
      <c r="Q378" s="209"/>
      <c r="R378" s="209"/>
      <c r="S378" s="209"/>
      <c r="T378" s="209"/>
      <c r="U378" s="209"/>
      <c r="V378" s="209"/>
      <c r="W378" s="209"/>
      <c r="X378" s="209"/>
      <c r="Y378" s="209"/>
      <c r="Z378" s="209"/>
    </row>
    <row r="379" spans="2:26">
      <c r="B379" s="209"/>
      <c r="C379" s="209"/>
      <c r="D379" s="237"/>
      <c r="E379" s="238"/>
      <c r="F379" s="208"/>
      <c r="G379" s="209"/>
      <c r="H379" s="209"/>
      <c r="I379" s="209"/>
      <c r="J379" s="209"/>
      <c r="K379" s="209"/>
      <c r="L379" s="209"/>
      <c r="M379" s="209"/>
      <c r="N379" s="209"/>
      <c r="O379" s="209"/>
      <c r="P379" s="209"/>
      <c r="Q379" s="209"/>
      <c r="R379" s="209"/>
      <c r="S379" s="209"/>
      <c r="T379" s="209"/>
      <c r="U379" s="209"/>
      <c r="V379" s="209"/>
      <c r="W379" s="209"/>
      <c r="X379" s="209"/>
      <c r="Y379" s="209"/>
      <c r="Z379" s="209"/>
    </row>
    <row r="380" spans="2:26">
      <c r="B380" s="209"/>
      <c r="C380" s="209"/>
      <c r="D380" s="237"/>
      <c r="E380" s="238"/>
      <c r="F380" s="208"/>
      <c r="G380" s="209"/>
      <c r="H380" s="209"/>
      <c r="I380" s="209"/>
      <c r="J380" s="209"/>
      <c r="K380" s="209"/>
      <c r="L380" s="209"/>
      <c r="M380" s="209"/>
      <c r="N380" s="209"/>
      <c r="O380" s="209"/>
      <c r="P380" s="209"/>
      <c r="Q380" s="209"/>
      <c r="R380" s="209"/>
      <c r="S380" s="209"/>
      <c r="T380" s="209"/>
      <c r="U380" s="209"/>
      <c r="V380" s="209"/>
      <c r="W380" s="209"/>
      <c r="X380" s="209"/>
      <c r="Y380" s="209"/>
      <c r="Z380" s="209"/>
    </row>
    <row r="381" spans="2:26">
      <c r="B381" s="209"/>
      <c r="C381" s="209"/>
      <c r="D381" s="237"/>
      <c r="E381" s="238"/>
      <c r="F381" s="208"/>
      <c r="G381" s="209"/>
      <c r="H381" s="209"/>
      <c r="I381" s="209"/>
      <c r="J381" s="209"/>
      <c r="K381" s="209"/>
      <c r="L381" s="209"/>
      <c r="M381" s="209"/>
      <c r="N381" s="209"/>
      <c r="O381" s="209"/>
      <c r="P381" s="209"/>
      <c r="Q381" s="209"/>
      <c r="R381" s="209"/>
      <c r="S381" s="209"/>
      <c r="T381" s="209"/>
      <c r="U381" s="209"/>
      <c r="V381" s="209"/>
      <c r="W381" s="209"/>
      <c r="X381" s="209"/>
      <c r="Y381" s="209"/>
      <c r="Z381" s="209"/>
    </row>
    <row r="382" spans="2:26">
      <c r="B382" s="209"/>
      <c r="C382" s="209"/>
      <c r="D382" s="237"/>
      <c r="E382" s="238"/>
      <c r="F382" s="208"/>
      <c r="G382" s="209"/>
      <c r="H382" s="209"/>
      <c r="I382" s="209"/>
      <c r="J382" s="209"/>
      <c r="K382" s="209"/>
      <c r="L382" s="209"/>
      <c r="M382" s="209"/>
      <c r="N382" s="209"/>
      <c r="O382" s="209"/>
      <c r="P382" s="209"/>
      <c r="Q382" s="209"/>
      <c r="R382" s="209"/>
      <c r="S382" s="209"/>
      <c r="T382" s="209"/>
      <c r="U382" s="209"/>
      <c r="V382" s="209"/>
      <c r="W382" s="209"/>
      <c r="X382" s="209"/>
      <c r="Y382" s="209"/>
      <c r="Z382" s="209"/>
    </row>
    <row r="383" spans="2:26">
      <c r="B383" s="209"/>
      <c r="C383" s="209"/>
      <c r="D383" s="237"/>
      <c r="E383" s="238"/>
      <c r="F383" s="208"/>
      <c r="G383" s="209"/>
      <c r="H383" s="209"/>
      <c r="I383" s="209"/>
      <c r="J383" s="209"/>
      <c r="K383" s="209"/>
      <c r="L383" s="209"/>
      <c r="M383" s="209"/>
      <c r="N383" s="209"/>
      <c r="O383" s="209"/>
      <c r="P383" s="209"/>
      <c r="Q383" s="209"/>
      <c r="R383" s="209"/>
      <c r="S383" s="209"/>
      <c r="T383" s="209"/>
      <c r="U383" s="209"/>
      <c r="V383" s="209"/>
      <c r="W383" s="209"/>
      <c r="X383" s="209"/>
      <c r="Y383" s="209"/>
      <c r="Z383" s="209"/>
    </row>
    <row r="384" spans="2:26">
      <c r="B384" s="209"/>
      <c r="C384" s="209"/>
      <c r="D384" s="237"/>
      <c r="E384" s="238"/>
      <c r="F384" s="208"/>
      <c r="G384" s="209"/>
      <c r="H384" s="209"/>
      <c r="I384" s="209"/>
      <c r="J384" s="209"/>
      <c r="K384" s="209"/>
      <c r="L384" s="209"/>
      <c r="M384" s="209"/>
      <c r="N384" s="209"/>
      <c r="O384" s="209"/>
      <c r="P384" s="209"/>
      <c r="Q384" s="209"/>
      <c r="R384" s="209"/>
      <c r="S384" s="209"/>
      <c r="T384" s="209"/>
      <c r="U384" s="209"/>
      <c r="V384" s="209"/>
      <c r="W384" s="209"/>
      <c r="X384" s="209"/>
      <c r="Y384" s="209"/>
      <c r="Z384" s="209"/>
    </row>
    <row r="385" spans="2:26">
      <c r="B385" s="209"/>
      <c r="C385" s="209"/>
      <c r="D385" s="237"/>
      <c r="E385" s="238"/>
      <c r="F385" s="208"/>
      <c r="G385" s="209"/>
      <c r="H385" s="209"/>
      <c r="I385" s="209"/>
      <c r="J385" s="209"/>
      <c r="K385" s="209"/>
      <c r="L385" s="209"/>
      <c r="M385" s="209"/>
      <c r="N385" s="209"/>
      <c r="O385" s="209"/>
      <c r="P385" s="209"/>
      <c r="Q385" s="209"/>
      <c r="R385" s="209"/>
      <c r="S385" s="209"/>
      <c r="T385" s="209"/>
      <c r="U385" s="209"/>
      <c r="V385" s="209"/>
      <c r="W385" s="209"/>
      <c r="X385" s="209"/>
      <c r="Y385" s="209"/>
      <c r="Z385" s="209"/>
    </row>
    <row r="386" spans="2:26">
      <c r="B386" s="209"/>
      <c r="C386" s="209"/>
      <c r="D386" s="237"/>
      <c r="E386" s="238"/>
      <c r="F386" s="208"/>
      <c r="G386" s="209"/>
      <c r="H386" s="209"/>
      <c r="I386" s="209"/>
      <c r="J386" s="209"/>
      <c r="K386" s="209"/>
      <c r="L386" s="209"/>
      <c r="M386" s="209"/>
      <c r="N386" s="209"/>
      <c r="O386" s="209"/>
      <c r="P386" s="209"/>
      <c r="Q386" s="209"/>
      <c r="R386" s="209"/>
      <c r="S386" s="209"/>
      <c r="T386" s="209"/>
      <c r="U386" s="209"/>
      <c r="V386" s="209"/>
      <c r="W386" s="209"/>
      <c r="X386" s="209"/>
      <c r="Y386" s="209"/>
      <c r="Z386" s="209"/>
    </row>
    <row r="387" spans="2:26">
      <c r="B387" s="209"/>
      <c r="C387" s="209"/>
      <c r="D387" s="237"/>
      <c r="E387" s="238"/>
      <c r="F387" s="208"/>
      <c r="G387" s="209"/>
      <c r="H387" s="209"/>
      <c r="I387" s="209"/>
      <c r="J387" s="209"/>
      <c r="K387" s="209"/>
      <c r="L387" s="209"/>
      <c r="M387" s="209"/>
      <c r="N387" s="209"/>
      <c r="O387" s="209"/>
      <c r="P387" s="209"/>
      <c r="Q387" s="209"/>
      <c r="R387" s="209"/>
      <c r="S387" s="209"/>
      <c r="T387" s="209"/>
      <c r="U387" s="209"/>
      <c r="V387" s="209"/>
      <c r="W387" s="209"/>
      <c r="X387" s="209"/>
      <c r="Y387" s="209"/>
      <c r="Z387" s="209"/>
    </row>
    <row r="388" spans="2:26">
      <c r="B388" s="209"/>
      <c r="C388" s="209"/>
      <c r="D388" s="237"/>
      <c r="E388" s="238"/>
      <c r="F388" s="208"/>
      <c r="G388" s="209"/>
      <c r="H388" s="209"/>
      <c r="I388" s="209"/>
      <c r="J388" s="209"/>
      <c r="K388" s="209"/>
      <c r="L388" s="209"/>
      <c r="M388" s="209"/>
      <c r="N388" s="209"/>
      <c r="O388" s="209"/>
      <c r="P388" s="209"/>
      <c r="Q388" s="209"/>
      <c r="R388" s="209"/>
      <c r="S388" s="209"/>
      <c r="T388" s="209"/>
      <c r="U388" s="209"/>
      <c r="V388" s="209"/>
      <c r="W388" s="209"/>
      <c r="X388" s="209"/>
      <c r="Y388" s="209"/>
      <c r="Z388" s="209"/>
    </row>
    <row r="389" spans="2:26">
      <c r="B389" s="209"/>
      <c r="C389" s="209"/>
      <c r="D389" s="237"/>
      <c r="E389" s="238"/>
      <c r="F389" s="208"/>
      <c r="G389" s="209"/>
      <c r="H389" s="209"/>
      <c r="I389" s="209"/>
      <c r="J389" s="209"/>
      <c r="K389" s="209"/>
      <c r="L389" s="209"/>
      <c r="M389" s="209"/>
      <c r="N389" s="209"/>
      <c r="O389" s="209"/>
      <c r="P389" s="209"/>
      <c r="Q389" s="209"/>
      <c r="R389" s="209"/>
      <c r="S389" s="209"/>
      <c r="T389" s="209"/>
      <c r="U389" s="209"/>
      <c r="V389" s="209"/>
      <c r="W389" s="209"/>
      <c r="X389" s="209"/>
      <c r="Y389" s="209"/>
      <c r="Z389" s="209"/>
    </row>
    <row r="390" spans="2:26">
      <c r="B390" s="209"/>
      <c r="C390" s="209"/>
      <c r="D390" s="237"/>
      <c r="E390" s="238"/>
      <c r="F390" s="208"/>
      <c r="G390" s="209"/>
      <c r="H390" s="209"/>
      <c r="I390" s="209"/>
      <c r="J390" s="209"/>
      <c r="K390" s="209"/>
      <c r="L390" s="209"/>
      <c r="M390" s="209"/>
      <c r="N390" s="209"/>
      <c r="O390" s="209"/>
      <c r="P390" s="209"/>
      <c r="Q390" s="209"/>
      <c r="R390" s="209"/>
      <c r="S390" s="209"/>
      <c r="T390" s="209"/>
      <c r="U390" s="209"/>
      <c r="V390" s="209"/>
      <c r="W390" s="209"/>
      <c r="X390" s="209"/>
      <c r="Y390" s="209"/>
      <c r="Z390" s="209"/>
    </row>
    <row r="391" spans="2:26">
      <c r="B391" s="209"/>
      <c r="C391" s="209"/>
      <c r="D391" s="237"/>
      <c r="E391" s="238"/>
      <c r="F391" s="208"/>
      <c r="G391" s="209"/>
      <c r="H391" s="209"/>
      <c r="I391" s="209"/>
      <c r="J391" s="209"/>
      <c r="K391" s="209"/>
      <c r="L391" s="209"/>
      <c r="M391" s="209"/>
      <c r="N391" s="209"/>
      <c r="O391" s="209"/>
      <c r="P391" s="209"/>
      <c r="Q391" s="209"/>
      <c r="R391" s="209"/>
      <c r="S391" s="209"/>
      <c r="T391" s="209"/>
      <c r="U391" s="209"/>
      <c r="V391" s="209"/>
      <c r="W391" s="209"/>
      <c r="X391" s="209"/>
      <c r="Y391" s="209"/>
      <c r="Z391" s="209"/>
    </row>
    <row r="392" spans="2:26">
      <c r="B392" s="209"/>
      <c r="C392" s="209"/>
      <c r="D392" s="237"/>
      <c r="E392" s="238"/>
      <c r="F392" s="208"/>
      <c r="G392" s="209"/>
      <c r="H392" s="209"/>
      <c r="I392" s="209"/>
      <c r="J392" s="209"/>
      <c r="K392" s="209"/>
      <c r="L392" s="209"/>
      <c r="M392" s="209"/>
      <c r="N392" s="209"/>
      <c r="O392" s="209"/>
      <c r="P392" s="209"/>
      <c r="Q392" s="209"/>
      <c r="R392" s="209"/>
      <c r="S392" s="209"/>
      <c r="T392" s="209"/>
      <c r="U392" s="209"/>
      <c r="V392" s="209"/>
      <c r="W392" s="209"/>
      <c r="X392" s="209"/>
      <c r="Y392" s="209"/>
      <c r="Z392" s="209"/>
    </row>
    <row r="393" spans="2:26">
      <c r="B393" s="209"/>
      <c r="C393" s="209"/>
      <c r="D393" s="237"/>
      <c r="E393" s="238"/>
      <c r="F393" s="208"/>
      <c r="G393" s="209"/>
      <c r="H393" s="209"/>
      <c r="I393" s="209"/>
      <c r="J393" s="209"/>
      <c r="K393" s="209"/>
      <c r="L393" s="209"/>
      <c r="M393" s="209"/>
      <c r="N393" s="209"/>
      <c r="O393" s="209"/>
      <c r="P393" s="209"/>
      <c r="Q393" s="209"/>
      <c r="R393" s="209"/>
      <c r="S393" s="209"/>
      <c r="T393" s="209"/>
      <c r="U393" s="209"/>
      <c r="V393" s="209"/>
      <c r="W393" s="209"/>
      <c r="X393" s="209"/>
      <c r="Y393" s="209"/>
      <c r="Z393" s="209"/>
    </row>
    <row r="394" spans="2:26">
      <c r="B394" s="209"/>
      <c r="C394" s="209"/>
      <c r="D394" s="237"/>
      <c r="E394" s="238"/>
      <c r="F394" s="208"/>
      <c r="G394" s="209"/>
      <c r="H394" s="209"/>
      <c r="I394" s="209"/>
      <c r="J394" s="209"/>
      <c r="K394" s="209"/>
      <c r="L394" s="209"/>
      <c r="M394" s="209"/>
      <c r="N394" s="209"/>
      <c r="O394" s="209"/>
      <c r="P394" s="209"/>
      <c r="Q394" s="209"/>
      <c r="R394" s="209"/>
      <c r="S394" s="209"/>
      <c r="T394" s="209"/>
      <c r="U394" s="209"/>
      <c r="V394" s="209"/>
      <c r="W394" s="209"/>
      <c r="X394" s="209"/>
      <c r="Y394" s="209"/>
      <c r="Z394" s="209"/>
    </row>
    <row r="395" spans="2:26">
      <c r="B395" s="209"/>
      <c r="C395" s="209"/>
      <c r="D395" s="237"/>
      <c r="E395" s="238"/>
      <c r="F395" s="208"/>
      <c r="G395" s="209"/>
      <c r="H395" s="209"/>
      <c r="I395" s="209"/>
      <c r="J395" s="209"/>
      <c r="K395" s="209"/>
      <c r="L395" s="209"/>
      <c r="M395" s="209"/>
      <c r="N395" s="209"/>
      <c r="O395" s="209"/>
      <c r="P395" s="209"/>
      <c r="Q395" s="209"/>
      <c r="R395" s="209"/>
      <c r="S395" s="209"/>
      <c r="T395" s="209"/>
      <c r="U395" s="209"/>
      <c r="V395" s="209"/>
      <c r="W395" s="209"/>
      <c r="X395" s="209"/>
      <c r="Y395" s="209"/>
      <c r="Z395" s="209"/>
    </row>
    <row r="396" spans="2:26">
      <c r="B396" s="209"/>
      <c r="C396" s="209"/>
      <c r="D396" s="237"/>
      <c r="E396" s="238"/>
      <c r="F396" s="208"/>
      <c r="G396" s="209"/>
      <c r="H396" s="209"/>
      <c r="I396" s="209"/>
      <c r="J396" s="209"/>
      <c r="K396" s="209"/>
      <c r="L396" s="209"/>
      <c r="M396" s="209"/>
      <c r="N396" s="209"/>
      <c r="O396" s="209"/>
      <c r="P396" s="209"/>
      <c r="Q396" s="209"/>
      <c r="R396" s="209"/>
      <c r="S396" s="209"/>
      <c r="T396" s="209"/>
      <c r="U396" s="209"/>
      <c r="V396" s="209"/>
      <c r="W396" s="209"/>
      <c r="X396" s="209"/>
      <c r="Y396" s="209"/>
      <c r="Z396" s="209"/>
    </row>
    <row r="397" spans="2:26">
      <c r="B397" s="209"/>
      <c r="C397" s="209"/>
      <c r="D397" s="237"/>
      <c r="E397" s="238"/>
      <c r="F397" s="208"/>
      <c r="G397" s="209"/>
      <c r="H397" s="209"/>
      <c r="I397" s="209"/>
      <c r="J397" s="209"/>
      <c r="K397" s="209"/>
      <c r="L397" s="209"/>
      <c r="M397" s="209"/>
      <c r="N397" s="209"/>
      <c r="O397" s="209"/>
      <c r="P397" s="209"/>
      <c r="Q397" s="209"/>
      <c r="R397" s="209"/>
      <c r="S397" s="209"/>
      <c r="T397" s="209"/>
      <c r="U397" s="209"/>
      <c r="V397" s="209"/>
      <c r="W397" s="209"/>
      <c r="X397" s="209"/>
      <c r="Y397" s="209"/>
      <c r="Z397" s="209"/>
    </row>
    <row r="398" spans="2:26">
      <c r="B398" s="209"/>
      <c r="C398" s="209"/>
      <c r="D398" s="237"/>
      <c r="E398" s="238"/>
      <c r="F398" s="208"/>
      <c r="G398" s="209"/>
      <c r="H398" s="209"/>
      <c r="I398" s="209"/>
      <c r="J398" s="209"/>
      <c r="K398" s="209"/>
      <c r="L398" s="209"/>
      <c r="M398" s="209"/>
      <c r="N398" s="209"/>
      <c r="O398" s="209"/>
      <c r="P398" s="209"/>
      <c r="Q398" s="209"/>
      <c r="R398" s="209"/>
      <c r="S398" s="209"/>
      <c r="T398" s="209"/>
      <c r="U398" s="209"/>
      <c r="V398" s="209"/>
      <c r="W398" s="209"/>
      <c r="X398" s="209"/>
      <c r="Y398" s="209"/>
      <c r="Z398" s="209"/>
    </row>
    <row r="399" spans="2:26">
      <c r="B399" s="209"/>
      <c r="C399" s="209"/>
      <c r="D399" s="237"/>
      <c r="E399" s="238"/>
      <c r="F399" s="208"/>
      <c r="G399" s="209"/>
      <c r="H399" s="209"/>
      <c r="I399" s="209"/>
      <c r="J399" s="209"/>
      <c r="K399" s="209"/>
      <c r="L399" s="209"/>
      <c r="M399" s="209"/>
      <c r="N399" s="209"/>
      <c r="O399" s="209"/>
      <c r="P399" s="209"/>
      <c r="Q399" s="209"/>
      <c r="R399" s="209"/>
      <c r="S399" s="209"/>
      <c r="T399" s="209"/>
      <c r="U399" s="209"/>
      <c r="V399" s="209"/>
      <c r="W399" s="209"/>
      <c r="X399" s="209"/>
      <c r="Y399" s="209"/>
      <c r="Z399" s="209"/>
    </row>
    <row r="400" spans="2:26">
      <c r="B400" s="209"/>
      <c r="C400" s="209"/>
      <c r="D400" s="237"/>
      <c r="E400" s="238"/>
      <c r="F400" s="208"/>
      <c r="G400" s="209"/>
      <c r="H400" s="209"/>
      <c r="I400" s="209"/>
      <c r="J400" s="209"/>
      <c r="K400" s="209"/>
      <c r="L400" s="209"/>
      <c r="M400" s="209"/>
      <c r="N400" s="209"/>
      <c r="O400" s="209"/>
      <c r="P400" s="209"/>
      <c r="Q400" s="209"/>
      <c r="R400" s="209"/>
      <c r="S400" s="209"/>
      <c r="T400" s="209"/>
      <c r="U400" s="209"/>
      <c r="V400" s="209"/>
      <c r="W400" s="209"/>
      <c r="X400" s="209"/>
      <c r="Y400" s="209"/>
      <c r="Z400" s="209"/>
    </row>
    <row r="401" spans="2:26">
      <c r="B401" s="209"/>
      <c r="C401" s="209"/>
      <c r="D401" s="237"/>
      <c r="E401" s="238"/>
      <c r="F401" s="208"/>
      <c r="G401" s="209"/>
      <c r="H401" s="209"/>
      <c r="I401" s="209"/>
      <c r="J401" s="209"/>
      <c r="K401" s="209"/>
      <c r="L401" s="209"/>
      <c r="M401" s="209"/>
      <c r="N401" s="209"/>
      <c r="O401" s="209"/>
      <c r="P401" s="209"/>
      <c r="Q401" s="209"/>
      <c r="R401" s="209"/>
      <c r="S401" s="209"/>
      <c r="T401" s="209"/>
      <c r="U401" s="209"/>
      <c r="V401" s="209"/>
      <c r="W401" s="209"/>
      <c r="X401" s="209"/>
      <c r="Y401" s="209"/>
      <c r="Z401" s="209"/>
    </row>
    <row r="402" spans="2:26">
      <c r="B402" s="209"/>
      <c r="C402" s="209"/>
      <c r="D402" s="237"/>
      <c r="E402" s="238"/>
      <c r="F402" s="208"/>
      <c r="G402" s="209"/>
      <c r="H402" s="209"/>
      <c r="I402" s="209"/>
      <c r="J402" s="209"/>
      <c r="K402" s="209"/>
      <c r="L402" s="209"/>
      <c r="M402" s="209"/>
      <c r="N402" s="209"/>
      <c r="O402" s="209"/>
      <c r="P402" s="209"/>
      <c r="Q402" s="209"/>
      <c r="R402" s="209"/>
      <c r="S402" s="209"/>
      <c r="T402" s="209"/>
      <c r="U402" s="209"/>
      <c r="V402" s="209"/>
      <c r="W402" s="209"/>
      <c r="X402" s="209"/>
      <c r="Y402" s="209"/>
      <c r="Z402" s="209"/>
    </row>
    <row r="403" spans="2:26">
      <c r="B403" s="209"/>
      <c r="C403" s="209"/>
      <c r="D403" s="237"/>
      <c r="E403" s="238"/>
      <c r="F403" s="208"/>
      <c r="G403" s="209"/>
      <c r="H403" s="209"/>
      <c r="I403" s="209"/>
      <c r="J403" s="209"/>
      <c r="K403" s="209"/>
      <c r="L403" s="209"/>
      <c r="M403" s="209"/>
      <c r="N403" s="209"/>
      <c r="O403" s="209"/>
      <c r="P403" s="209"/>
      <c r="Q403" s="209"/>
      <c r="R403" s="209"/>
      <c r="S403" s="209"/>
      <c r="T403" s="209"/>
      <c r="U403" s="209"/>
      <c r="V403" s="209"/>
      <c r="W403" s="209"/>
      <c r="X403" s="209"/>
      <c r="Y403" s="209"/>
      <c r="Z403" s="209"/>
    </row>
    <row r="404" spans="2:26">
      <c r="B404" s="209"/>
      <c r="C404" s="209"/>
      <c r="D404" s="237"/>
      <c r="E404" s="238"/>
      <c r="F404" s="208"/>
      <c r="G404" s="209"/>
      <c r="H404" s="209"/>
      <c r="I404" s="209"/>
      <c r="J404" s="209"/>
      <c r="K404" s="209"/>
      <c r="L404" s="209"/>
      <c r="M404" s="209"/>
      <c r="N404" s="209"/>
      <c r="O404" s="209"/>
      <c r="P404" s="209"/>
      <c r="Q404" s="209"/>
      <c r="R404" s="209"/>
      <c r="S404" s="209"/>
      <c r="T404" s="209"/>
      <c r="U404" s="209"/>
      <c r="V404" s="209"/>
      <c r="W404" s="209"/>
      <c r="X404" s="209"/>
      <c r="Y404" s="209"/>
      <c r="Z404" s="209"/>
    </row>
    <row r="405" spans="2:26">
      <c r="B405" s="209"/>
      <c r="C405" s="209"/>
      <c r="D405" s="237"/>
      <c r="E405" s="238"/>
      <c r="F405" s="208"/>
      <c r="G405" s="209"/>
      <c r="H405" s="209"/>
      <c r="I405" s="209"/>
      <c r="J405" s="209"/>
      <c r="K405" s="209"/>
      <c r="L405" s="209"/>
      <c r="M405" s="209"/>
      <c r="N405" s="209"/>
      <c r="O405" s="209"/>
      <c r="P405" s="209"/>
      <c r="Q405" s="209"/>
      <c r="R405" s="209"/>
      <c r="S405" s="209"/>
      <c r="T405" s="209"/>
      <c r="U405" s="209"/>
      <c r="V405" s="209"/>
      <c r="W405" s="209"/>
      <c r="X405" s="209"/>
      <c r="Y405" s="209"/>
      <c r="Z405" s="209"/>
    </row>
    <row r="406" spans="2:26">
      <c r="B406" s="209"/>
      <c r="C406" s="209"/>
      <c r="D406" s="237"/>
      <c r="E406" s="238"/>
      <c r="F406" s="208"/>
      <c r="G406" s="209"/>
      <c r="H406" s="209"/>
      <c r="I406" s="209"/>
      <c r="J406" s="209"/>
      <c r="K406" s="209"/>
      <c r="L406" s="209"/>
      <c r="M406" s="209"/>
      <c r="N406" s="209"/>
      <c r="O406" s="209"/>
      <c r="P406" s="209"/>
      <c r="Q406" s="209"/>
      <c r="R406" s="209"/>
      <c r="S406" s="209"/>
      <c r="T406" s="209"/>
      <c r="U406" s="209"/>
      <c r="V406" s="209"/>
      <c r="W406" s="209"/>
      <c r="X406" s="209"/>
      <c r="Y406" s="209"/>
      <c r="Z406" s="209"/>
    </row>
    <row r="407" spans="2:26">
      <c r="B407" s="209"/>
      <c r="C407" s="209"/>
      <c r="D407" s="237"/>
      <c r="E407" s="238"/>
      <c r="F407" s="208"/>
      <c r="G407" s="209"/>
      <c r="H407" s="209"/>
      <c r="I407" s="209"/>
      <c r="J407" s="209"/>
      <c r="K407" s="209"/>
      <c r="L407" s="209"/>
      <c r="M407" s="209"/>
      <c r="N407" s="209"/>
      <c r="O407" s="209"/>
      <c r="P407" s="209"/>
      <c r="Q407" s="209"/>
      <c r="R407" s="209"/>
      <c r="S407" s="209"/>
      <c r="T407" s="209"/>
      <c r="U407" s="209"/>
      <c r="V407" s="209"/>
      <c r="W407" s="209"/>
      <c r="X407" s="209"/>
      <c r="Y407" s="209"/>
      <c r="Z407" s="209"/>
    </row>
    <row r="408" spans="2:26">
      <c r="B408" s="209"/>
      <c r="C408" s="209"/>
      <c r="D408" s="237"/>
      <c r="E408" s="238"/>
      <c r="F408" s="208"/>
      <c r="G408" s="209"/>
      <c r="H408" s="209"/>
      <c r="I408" s="209"/>
      <c r="J408" s="209"/>
      <c r="K408" s="209"/>
      <c r="L408" s="209"/>
      <c r="M408" s="209"/>
      <c r="N408" s="209"/>
      <c r="O408" s="209"/>
      <c r="P408" s="209"/>
      <c r="Q408" s="209"/>
      <c r="R408" s="209"/>
      <c r="S408" s="209"/>
      <c r="T408" s="209"/>
      <c r="U408" s="209"/>
      <c r="V408" s="209"/>
      <c r="W408" s="209"/>
      <c r="X408" s="209"/>
      <c r="Y408" s="209"/>
      <c r="Z408" s="209"/>
    </row>
    <row r="409" spans="2:26">
      <c r="B409" s="209"/>
      <c r="C409" s="209"/>
      <c r="D409" s="237"/>
      <c r="E409" s="238"/>
      <c r="F409" s="208"/>
      <c r="G409" s="209"/>
      <c r="H409" s="209"/>
      <c r="I409" s="209"/>
      <c r="J409" s="209"/>
      <c r="K409" s="209"/>
      <c r="L409" s="209"/>
      <c r="M409" s="209"/>
      <c r="N409" s="209"/>
      <c r="O409" s="209"/>
      <c r="P409" s="209"/>
      <c r="Q409" s="209"/>
      <c r="R409" s="209"/>
      <c r="S409" s="209"/>
      <c r="T409" s="209"/>
      <c r="U409" s="209"/>
      <c r="V409" s="209"/>
      <c r="W409" s="209"/>
      <c r="X409" s="209"/>
      <c r="Y409" s="209"/>
      <c r="Z409" s="209"/>
    </row>
    <row r="410" spans="2:26">
      <c r="B410" s="209"/>
      <c r="C410" s="209"/>
      <c r="D410" s="237"/>
      <c r="E410" s="238"/>
      <c r="F410" s="208"/>
      <c r="G410" s="209"/>
      <c r="H410" s="209"/>
      <c r="I410" s="209"/>
      <c r="J410" s="209"/>
      <c r="K410" s="209"/>
      <c r="L410" s="209"/>
      <c r="M410" s="209"/>
      <c r="N410" s="209"/>
      <c r="O410" s="209"/>
      <c r="P410" s="209"/>
      <c r="Q410" s="209"/>
      <c r="R410" s="209"/>
      <c r="S410" s="209"/>
      <c r="T410" s="209"/>
      <c r="U410" s="209"/>
      <c r="V410" s="209"/>
      <c r="W410" s="209"/>
      <c r="X410" s="209"/>
      <c r="Y410" s="209"/>
      <c r="Z410" s="209"/>
    </row>
    <row r="411" spans="2:26">
      <c r="B411" s="209"/>
      <c r="C411" s="209"/>
      <c r="D411" s="237"/>
      <c r="E411" s="238"/>
      <c r="F411" s="208"/>
      <c r="G411" s="209"/>
      <c r="H411" s="209"/>
      <c r="I411" s="209"/>
      <c r="J411" s="209"/>
      <c r="K411" s="209"/>
      <c r="L411" s="209"/>
      <c r="M411" s="209"/>
      <c r="N411" s="209"/>
      <c r="O411" s="209"/>
      <c r="P411" s="209"/>
      <c r="Q411" s="209"/>
      <c r="R411" s="209"/>
      <c r="S411" s="209"/>
      <c r="T411" s="209"/>
      <c r="U411" s="209"/>
      <c r="V411" s="209"/>
      <c r="W411" s="209"/>
      <c r="X411" s="209"/>
      <c r="Y411" s="209"/>
      <c r="Z411" s="209"/>
    </row>
    <row r="412" spans="2:26">
      <c r="B412" s="209"/>
      <c r="C412" s="209"/>
      <c r="D412" s="237"/>
      <c r="E412" s="238"/>
      <c r="F412" s="208"/>
      <c r="G412" s="209"/>
      <c r="H412" s="209"/>
      <c r="I412" s="209"/>
      <c r="J412" s="209"/>
      <c r="K412" s="209"/>
      <c r="L412" s="209"/>
      <c r="M412" s="209"/>
      <c r="N412" s="209"/>
      <c r="O412" s="209"/>
      <c r="P412" s="209"/>
      <c r="Q412" s="209"/>
      <c r="R412" s="209"/>
      <c r="S412" s="209"/>
      <c r="T412" s="209"/>
      <c r="U412" s="209"/>
      <c r="V412" s="209"/>
      <c r="W412" s="209"/>
      <c r="X412" s="209"/>
      <c r="Y412" s="209"/>
      <c r="Z412" s="209"/>
    </row>
    <row r="413" spans="2:26">
      <c r="B413" s="209"/>
      <c r="C413" s="209"/>
      <c r="D413" s="237"/>
      <c r="E413" s="238"/>
      <c r="F413" s="208"/>
      <c r="G413" s="209"/>
      <c r="H413" s="209"/>
      <c r="I413" s="209"/>
      <c r="J413" s="209"/>
      <c r="K413" s="209"/>
      <c r="L413" s="209"/>
      <c r="M413" s="209"/>
      <c r="N413" s="209"/>
      <c r="O413" s="209"/>
      <c r="P413" s="209"/>
      <c r="Q413" s="209"/>
      <c r="R413" s="209"/>
      <c r="S413" s="209"/>
      <c r="T413" s="209"/>
      <c r="U413" s="209"/>
      <c r="V413" s="209"/>
      <c r="W413" s="209"/>
      <c r="X413" s="209"/>
      <c r="Y413" s="209"/>
      <c r="Z413" s="209"/>
    </row>
    <row r="414" spans="2:26">
      <c r="B414" s="209"/>
      <c r="C414" s="209"/>
      <c r="D414" s="237"/>
      <c r="E414" s="238"/>
      <c r="F414" s="208"/>
      <c r="G414" s="209"/>
      <c r="H414" s="209"/>
      <c r="I414" s="209"/>
      <c r="J414" s="209"/>
      <c r="K414" s="209"/>
      <c r="L414" s="209"/>
      <c r="M414" s="209"/>
      <c r="N414" s="209"/>
      <c r="O414" s="209"/>
      <c r="P414" s="209"/>
      <c r="Q414" s="209"/>
      <c r="R414" s="209"/>
      <c r="S414" s="209"/>
      <c r="T414" s="209"/>
      <c r="U414" s="209"/>
      <c r="V414" s="209"/>
      <c r="W414" s="209"/>
      <c r="X414" s="209"/>
      <c r="Y414" s="209"/>
      <c r="Z414" s="209"/>
    </row>
    <row r="415" spans="2:26">
      <c r="B415" s="209"/>
      <c r="C415" s="209"/>
      <c r="D415" s="237"/>
      <c r="E415" s="238"/>
      <c r="F415" s="208"/>
      <c r="G415" s="209"/>
      <c r="H415" s="209"/>
      <c r="I415" s="209"/>
      <c r="J415" s="209"/>
      <c r="K415" s="209"/>
      <c r="L415" s="209"/>
      <c r="M415" s="209"/>
      <c r="N415" s="209"/>
      <c r="O415" s="209"/>
      <c r="P415" s="209"/>
      <c r="Q415" s="209"/>
      <c r="R415" s="209"/>
      <c r="S415" s="209"/>
      <c r="T415" s="209"/>
      <c r="U415" s="209"/>
      <c r="V415" s="209"/>
      <c r="W415" s="209"/>
      <c r="X415" s="209"/>
      <c r="Y415" s="209"/>
      <c r="Z415" s="209"/>
    </row>
    <row r="416" spans="2:26">
      <c r="B416" s="209"/>
      <c r="C416" s="209"/>
      <c r="D416" s="237"/>
      <c r="E416" s="238"/>
      <c r="F416" s="208"/>
      <c r="G416" s="209"/>
      <c r="H416" s="209"/>
      <c r="I416" s="209"/>
      <c r="J416" s="209"/>
      <c r="K416" s="209"/>
      <c r="L416" s="209"/>
      <c r="M416" s="209"/>
      <c r="N416" s="209"/>
      <c r="O416" s="209"/>
      <c r="P416" s="209"/>
      <c r="Q416" s="209"/>
      <c r="R416" s="209"/>
      <c r="S416" s="209"/>
      <c r="T416" s="209"/>
      <c r="U416" s="209"/>
      <c r="V416" s="209"/>
      <c r="W416" s="209"/>
      <c r="X416" s="209"/>
      <c r="Y416" s="209"/>
      <c r="Z416" s="209"/>
    </row>
    <row r="417" spans="2:26">
      <c r="B417" s="209"/>
      <c r="C417" s="209"/>
      <c r="D417" s="237"/>
      <c r="E417" s="238"/>
      <c r="F417" s="208"/>
      <c r="G417" s="209"/>
      <c r="H417" s="209"/>
      <c r="I417" s="209"/>
      <c r="J417" s="209"/>
      <c r="K417" s="209"/>
      <c r="L417" s="209"/>
      <c r="M417" s="209"/>
      <c r="N417" s="209"/>
      <c r="O417" s="209"/>
      <c r="P417" s="209"/>
      <c r="Q417" s="209"/>
      <c r="R417" s="209"/>
      <c r="S417" s="209"/>
      <c r="T417" s="209"/>
      <c r="U417" s="209"/>
      <c r="V417" s="209"/>
      <c r="W417" s="209"/>
      <c r="X417" s="209"/>
      <c r="Y417" s="209"/>
      <c r="Z417" s="209"/>
    </row>
    <row r="418" spans="2:26">
      <c r="B418" s="209"/>
      <c r="C418" s="209"/>
      <c r="D418" s="237"/>
      <c r="E418" s="238"/>
      <c r="F418" s="208"/>
      <c r="G418" s="209"/>
      <c r="H418" s="209"/>
      <c r="I418" s="209"/>
      <c r="J418" s="209"/>
      <c r="K418" s="209"/>
      <c r="L418" s="209"/>
      <c r="M418" s="209"/>
      <c r="N418" s="209"/>
      <c r="O418" s="209"/>
      <c r="P418" s="209"/>
      <c r="Q418" s="209"/>
      <c r="R418" s="209"/>
      <c r="S418" s="209"/>
      <c r="T418" s="209"/>
      <c r="U418" s="209"/>
      <c r="V418" s="209"/>
      <c r="W418" s="209"/>
      <c r="X418" s="209"/>
      <c r="Y418" s="209"/>
      <c r="Z418" s="209"/>
    </row>
    <row r="419" spans="2:26">
      <c r="B419" s="209"/>
      <c r="C419" s="209"/>
      <c r="D419" s="237"/>
      <c r="E419" s="238"/>
      <c r="F419" s="208"/>
      <c r="G419" s="209"/>
      <c r="H419" s="209"/>
      <c r="I419" s="209"/>
      <c r="J419" s="209"/>
      <c r="K419" s="209"/>
      <c r="L419" s="209"/>
      <c r="M419" s="209"/>
      <c r="N419" s="209"/>
      <c r="O419" s="209"/>
      <c r="P419" s="209"/>
      <c r="Q419" s="209"/>
      <c r="R419" s="209"/>
      <c r="S419" s="209"/>
      <c r="T419" s="209"/>
      <c r="U419" s="209"/>
      <c r="V419" s="209"/>
      <c r="W419" s="209"/>
      <c r="X419" s="209"/>
      <c r="Y419" s="209"/>
      <c r="Z419" s="209"/>
    </row>
    <row r="420" spans="2:26">
      <c r="B420" s="209"/>
      <c r="C420" s="209"/>
      <c r="D420" s="237"/>
      <c r="E420" s="238"/>
      <c r="F420" s="208"/>
      <c r="G420" s="209"/>
      <c r="H420" s="209"/>
      <c r="I420" s="209"/>
      <c r="J420" s="209"/>
      <c r="K420" s="209"/>
      <c r="L420" s="209"/>
      <c r="M420" s="209"/>
      <c r="N420" s="209"/>
      <c r="O420" s="209"/>
      <c r="P420" s="209"/>
      <c r="Q420" s="209"/>
      <c r="R420" s="209"/>
      <c r="S420" s="209"/>
      <c r="T420" s="209"/>
      <c r="U420" s="209"/>
      <c r="V420" s="209"/>
      <c r="W420" s="209"/>
      <c r="X420" s="209"/>
      <c r="Y420" s="209"/>
      <c r="Z420" s="209"/>
    </row>
    <row r="421" spans="2:26">
      <c r="B421" s="209"/>
      <c r="C421" s="209"/>
      <c r="D421" s="237"/>
      <c r="E421" s="238"/>
      <c r="F421" s="208"/>
      <c r="G421" s="209"/>
      <c r="H421" s="209"/>
      <c r="I421" s="209"/>
      <c r="J421" s="209"/>
      <c r="K421" s="209"/>
      <c r="L421" s="209"/>
      <c r="M421" s="209"/>
      <c r="N421" s="209"/>
      <c r="O421" s="209"/>
      <c r="P421" s="209"/>
      <c r="Q421" s="209"/>
      <c r="R421" s="209"/>
      <c r="S421" s="209"/>
      <c r="T421" s="209"/>
      <c r="U421" s="209"/>
      <c r="V421" s="209"/>
      <c r="W421" s="209"/>
      <c r="X421" s="209"/>
      <c r="Y421" s="209"/>
      <c r="Z421" s="209"/>
    </row>
    <row r="422" spans="2:26">
      <c r="B422" s="209"/>
      <c r="C422" s="209"/>
      <c r="D422" s="237"/>
      <c r="E422" s="238"/>
      <c r="F422" s="208"/>
      <c r="G422" s="209"/>
      <c r="H422" s="209"/>
      <c r="I422" s="209"/>
      <c r="J422" s="209"/>
      <c r="K422" s="209"/>
      <c r="L422" s="209"/>
      <c r="M422" s="209"/>
      <c r="N422" s="209"/>
      <c r="O422" s="209"/>
      <c r="P422" s="209"/>
      <c r="Q422" s="209"/>
      <c r="R422" s="209"/>
      <c r="S422" s="209"/>
      <c r="T422" s="209"/>
      <c r="U422" s="209"/>
      <c r="V422" s="209"/>
      <c r="W422" s="209"/>
      <c r="X422" s="209"/>
      <c r="Y422" s="209"/>
      <c r="Z422" s="209"/>
    </row>
    <row r="423" spans="2:26">
      <c r="B423" s="209"/>
      <c r="C423" s="209"/>
      <c r="D423" s="237"/>
      <c r="E423" s="238"/>
      <c r="F423" s="208"/>
      <c r="G423" s="209"/>
      <c r="H423" s="209"/>
      <c r="I423" s="209"/>
      <c r="J423" s="209"/>
      <c r="K423" s="209"/>
      <c r="L423" s="209"/>
      <c r="M423" s="209"/>
      <c r="N423" s="209"/>
      <c r="O423" s="209"/>
      <c r="P423" s="209"/>
      <c r="Q423" s="209"/>
      <c r="R423" s="209"/>
      <c r="S423" s="209"/>
      <c r="T423" s="209"/>
      <c r="U423" s="209"/>
      <c r="V423" s="209"/>
      <c r="W423" s="209"/>
      <c r="X423" s="209"/>
      <c r="Y423" s="209"/>
      <c r="Z423" s="209"/>
    </row>
    <row r="424" spans="2:26">
      <c r="B424" s="209"/>
      <c r="C424" s="209"/>
      <c r="D424" s="237"/>
      <c r="E424" s="238"/>
      <c r="F424" s="208"/>
      <c r="G424" s="209"/>
      <c r="H424" s="209"/>
      <c r="I424" s="209"/>
      <c r="J424" s="209"/>
      <c r="K424" s="209"/>
      <c r="L424" s="209"/>
      <c r="M424" s="209"/>
      <c r="N424" s="209"/>
      <c r="O424" s="209"/>
      <c r="P424" s="209"/>
      <c r="Q424" s="209"/>
      <c r="R424" s="209"/>
      <c r="S424" s="209"/>
      <c r="T424" s="209"/>
      <c r="U424" s="209"/>
      <c r="V424" s="209"/>
      <c r="W424" s="209"/>
      <c r="X424" s="209"/>
      <c r="Y424" s="209"/>
      <c r="Z424" s="209"/>
    </row>
    <row r="425" spans="2:26">
      <c r="B425" s="209"/>
      <c r="C425" s="209"/>
      <c r="D425" s="237"/>
      <c r="E425" s="238"/>
      <c r="F425" s="208"/>
      <c r="G425" s="209"/>
      <c r="H425" s="209"/>
      <c r="I425" s="209"/>
      <c r="J425" s="209"/>
      <c r="K425" s="209"/>
      <c r="L425" s="209"/>
      <c r="M425" s="209"/>
      <c r="N425" s="209"/>
      <c r="O425" s="209"/>
      <c r="P425" s="209"/>
      <c r="Q425" s="209"/>
      <c r="R425" s="209"/>
      <c r="S425" s="209"/>
      <c r="T425" s="209"/>
      <c r="U425" s="209"/>
      <c r="V425" s="209"/>
      <c r="W425" s="209"/>
      <c r="X425" s="209"/>
      <c r="Y425" s="209"/>
      <c r="Z425" s="209"/>
    </row>
    <row r="426" spans="2:26">
      <c r="B426" s="209"/>
      <c r="C426" s="209"/>
      <c r="D426" s="237"/>
      <c r="E426" s="238"/>
      <c r="F426" s="208"/>
      <c r="G426" s="209"/>
      <c r="H426" s="209"/>
      <c r="I426" s="209"/>
      <c r="J426" s="209"/>
      <c r="K426" s="209"/>
      <c r="L426" s="209"/>
      <c r="M426" s="209"/>
      <c r="N426" s="209"/>
      <c r="O426" s="209"/>
      <c r="P426" s="209"/>
      <c r="Q426" s="209"/>
      <c r="R426" s="209"/>
      <c r="S426" s="209"/>
      <c r="T426" s="209"/>
      <c r="U426" s="209"/>
      <c r="V426" s="209"/>
      <c r="W426" s="209"/>
      <c r="X426" s="209"/>
      <c r="Y426" s="209"/>
      <c r="Z426" s="209"/>
    </row>
    <row r="427" spans="2:26">
      <c r="B427" s="209"/>
      <c r="C427" s="209"/>
      <c r="D427" s="237"/>
      <c r="E427" s="238"/>
      <c r="F427" s="208"/>
      <c r="G427" s="209"/>
      <c r="H427" s="209"/>
      <c r="I427" s="209"/>
      <c r="J427" s="209"/>
      <c r="K427" s="209"/>
      <c r="L427" s="209"/>
      <c r="M427" s="209"/>
      <c r="N427" s="209"/>
      <c r="O427" s="209"/>
      <c r="P427" s="209"/>
      <c r="Q427" s="209"/>
      <c r="R427" s="209"/>
      <c r="S427" s="209"/>
      <c r="T427" s="209"/>
      <c r="U427" s="209"/>
      <c r="V427" s="209"/>
      <c r="W427" s="209"/>
      <c r="X427" s="209"/>
      <c r="Y427" s="209"/>
      <c r="Z427" s="209"/>
    </row>
    <row r="428" spans="2:26">
      <c r="B428" s="209"/>
      <c r="C428" s="209"/>
      <c r="D428" s="237"/>
      <c r="E428" s="238"/>
      <c r="F428" s="208"/>
      <c r="G428" s="209"/>
      <c r="H428" s="209"/>
      <c r="I428" s="209"/>
      <c r="J428" s="209"/>
      <c r="K428" s="209"/>
      <c r="L428" s="209"/>
      <c r="M428" s="209"/>
      <c r="N428" s="209"/>
      <c r="O428" s="209"/>
      <c r="P428" s="209"/>
      <c r="Q428" s="209"/>
      <c r="R428" s="209"/>
      <c r="S428" s="209"/>
      <c r="T428" s="209"/>
      <c r="U428" s="209"/>
      <c r="V428" s="209"/>
      <c r="W428" s="209"/>
      <c r="X428" s="209"/>
      <c r="Y428" s="209"/>
      <c r="Z428" s="209"/>
    </row>
    <row r="429" spans="2:26">
      <c r="B429" s="209"/>
      <c r="C429" s="209"/>
      <c r="D429" s="237"/>
      <c r="E429" s="238"/>
      <c r="F429" s="208"/>
      <c r="G429" s="209"/>
      <c r="H429" s="209"/>
      <c r="I429" s="209"/>
      <c r="J429" s="209"/>
      <c r="K429" s="209"/>
      <c r="L429" s="209"/>
      <c r="M429" s="209"/>
      <c r="N429" s="209"/>
      <c r="O429" s="209"/>
      <c r="P429" s="209"/>
      <c r="Q429" s="209"/>
      <c r="R429" s="209"/>
      <c r="S429" s="209"/>
      <c r="T429" s="209"/>
      <c r="U429" s="209"/>
      <c r="V429" s="209"/>
      <c r="W429" s="209"/>
      <c r="X429" s="209"/>
      <c r="Y429" s="209"/>
      <c r="Z429" s="209"/>
    </row>
    <row r="430" spans="2:26">
      <c r="B430" s="209"/>
      <c r="C430" s="209"/>
      <c r="D430" s="237"/>
      <c r="E430" s="238"/>
      <c r="F430" s="208"/>
      <c r="G430" s="209"/>
      <c r="H430" s="209"/>
      <c r="I430" s="209"/>
      <c r="J430" s="209"/>
      <c r="K430" s="209"/>
      <c r="L430" s="209"/>
      <c r="M430" s="209"/>
      <c r="N430" s="209"/>
      <c r="O430" s="209"/>
      <c r="P430" s="209"/>
      <c r="Q430" s="209"/>
      <c r="R430" s="209"/>
      <c r="S430" s="209"/>
      <c r="T430" s="209"/>
      <c r="U430" s="209"/>
      <c r="V430" s="209"/>
      <c r="W430" s="209"/>
      <c r="X430" s="209"/>
      <c r="Y430" s="209"/>
      <c r="Z430" s="209"/>
    </row>
    <row r="431" spans="2:26">
      <c r="B431" s="209"/>
      <c r="C431" s="209"/>
      <c r="D431" s="237"/>
      <c r="E431" s="238"/>
      <c r="F431" s="208"/>
      <c r="G431" s="209"/>
      <c r="H431" s="209"/>
      <c r="I431" s="209"/>
      <c r="J431" s="209"/>
      <c r="K431" s="209"/>
      <c r="L431" s="209"/>
      <c r="M431" s="209"/>
      <c r="N431" s="209"/>
      <c r="O431" s="209"/>
      <c r="P431" s="209"/>
      <c r="Q431" s="209"/>
      <c r="R431" s="209"/>
      <c r="S431" s="209"/>
      <c r="T431" s="209"/>
      <c r="U431" s="209"/>
      <c r="V431" s="209"/>
      <c r="W431" s="209"/>
      <c r="X431" s="209"/>
      <c r="Y431" s="209"/>
      <c r="Z431" s="209"/>
    </row>
    <row r="432" spans="2:26">
      <c r="B432" s="209"/>
      <c r="C432" s="209"/>
      <c r="D432" s="237"/>
      <c r="E432" s="238"/>
      <c r="F432" s="208"/>
      <c r="G432" s="209"/>
      <c r="H432" s="209"/>
      <c r="I432" s="209"/>
      <c r="J432" s="209"/>
      <c r="K432" s="209"/>
      <c r="L432" s="209"/>
      <c r="M432" s="209"/>
      <c r="N432" s="209"/>
      <c r="O432" s="209"/>
      <c r="P432" s="209"/>
      <c r="Q432" s="209"/>
      <c r="R432" s="209"/>
      <c r="S432" s="209"/>
      <c r="T432" s="209"/>
      <c r="U432" s="209"/>
      <c r="V432" s="209"/>
      <c r="W432" s="209"/>
      <c r="X432" s="209"/>
      <c r="Y432" s="209"/>
      <c r="Z432" s="209"/>
    </row>
    <row r="433" spans="2:26">
      <c r="B433" s="209"/>
      <c r="C433" s="209"/>
      <c r="D433" s="237"/>
      <c r="E433" s="238"/>
      <c r="F433" s="208"/>
      <c r="G433" s="209"/>
      <c r="H433" s="209"/>
      <c r="I433" s="209"/>
      <c r="J433" s="209"/>
      <c r="K433" s="209"/>
      <c r="L433" s="209"/>
      <c r="M433" s="209"/>
      <c r="N433" s="209"/>
      <c r="O433" s="209"/>
      <c r="P433" s="209"/>
      <c r="Q433" s="209"/>
      <c r="R433" s="209"/>
      <c r="S433" s="209"/>
      <c r="T433" s="209"/>
      <c r="U433" s="209"/>
      <c r="V433" s="209"/>
      <c r="W433" s="209"/>
      <c r="X433" s="209"/>
      <c r="Y433" s="209"/>
      <c r="Z433" s="209"/>
    </row>
    <row r="434" spans="2:26">
      <c r="B434" s="209"/>
      <c r="C434" s="209"/>
      <c r="D434" s="237"/>
      <c r="E434" s="238"/>
      <c r="F434" s="208"/>
      <c r="G434" s="209"/>
      <c r="H434" s="209"/>
      <c r="I434" s="209"/>
      <c r="J434" s="209"/>
      <c r="K434" s="209"/>
      <c r="L434" s="209"/>
      <c r="M434" s="209"/>
      <c r="N434" s="209"/>
      <c r="O434" s="209"/>
      <c r="P434" s="209"/>
      <c r="Q434" s="209"/>
      <c r="R434" s="209"/>
      <c r="S434" s="209"/>
      <c r="T434" s="209"/>
      <c r="U434" s="209"/>
      <c r="V434" s="209"/>
      <c r="W434" s="209"/>
      <c r="X434" s="209"/>
      <c r="Y434" s="209"/>
      <c r="Z434" s="209"/>
    </row>
    <row r="435" spans="2:26">
      <c r="B435" s="209"/>
      <c r="C435" s="209"/>
      <c r="D435" s="237"/>
      <c r="E435" s="238"/>
      <c r="F435" s="208"/>
      <c r="G435" s="209"/>
      <c r="H435" s="209"/>
      <c r="I435" s="209"/>
      <c r="J435" s="209"/>
      <c r="K435" s="209"/>
      <c r="L435" s="209"/>
      <c r="M435" s="209"/>
      <c r="N435" s="209"/>
      <c r="O435" s="209"/>
      <c r="P435" s="209"/>
      <c r="Q435" s="209"/>
      <c r="R435" s="209"/>
      <c r="S435" s="209"/>
      <c r="T435" s="209"/>
      <c r="U435" s="209"/>
      <c r="V435" s="209"/>
      <c r="W435" s="209"/>
      <c r="X435" s="209"/>
      <c r="Y435" s="209"/>
      <c r="Z435" s="209"/>
    </row>
    <row r="436" spans="2:26">
      <c r="B436" s="209"/>
      <c r="C436" s="209"/>
      <c r="D436" s="237"/>
      <c r="E436" s="238"/>
      <c r="F436" s="208"/>
      <c r="G436" s="209"/>
      <c r="H436" s="209"/>
      <c r="I436" s="209"/>
      <c r="J436" s="209"/>
      <c r="K436" s="209"/>
      <c r="L436" s="209"/>
      <c r="M436" s="209"/>
      <c r="N436" s="209"/>
      <c r="O436" s="209"/>
      <c r="P436" s="209"/>
      <c r="Q436" s="209"/>
      <c r="R436" s="209"/>
      <c r="S436" s="209"/>
      <c r="T436" s="209"/>
      <c r="U436" s="209"/>
      <c r="V436" s="209"/>
      <c r="W436" s="209"/>
      <c r="X436" s="209"/>
      <c r="Y436" s="209"/>
      <c r="Z436" s="209"/>
    </row>
    <row r="437" spans="2:26">
      <c r="B437" s="209"/>
      <c r="C437" s="209"/>
      <c r="D437" s="237"/>
      <c r="E437" s="238"/>
      <c r="F437" s="208"/>
      <c r="G437" s="209"/>
      <c r="H437" s="209"/>
      <c r="I437" s="209"/>
      <c r="J437" s="209"/>
      <c r="K437" s="209"/>
      <c r="L437" s="209"/>
      <c r="M437" s="209"/>
      <c r="N437" s="209"/>
      <c r="O437" s="209"/>
      <c r="P437" s="209"/>
      <c r="Q437" s="209"/>
      <c r="R437" s="209"/>
      <c r="S437" s="209"/>
      <c r="T437" s="209"/>
      <c r="U437" s="209"/>
      <c r="V437" s="209"/>
      <c r="W437" s="209"/>
      <c r="X437" s="209"/>
      <c r="Y437" s="209"/>
      <c r="Z437" s="209"/>
    </row>
    <row r="438" spans="2:26">
      <c r="B438" s="209"/>
      <c r="C438" s="209"/>
      <c r="D438" s="237"/>
      <c r="E438" s="238"/>
      <c r="F438" s="208"/>
      <c r="G438" s="209"/>
      <c r="H438" s="209"/>
      <c r="I438" s="209"/>
      <c r="J438" s="209"/>
      <c r="K438" s="209"/>
      <c r="L438" s="209"/>
      <c r="M438" s="209"/>
      <c r="N438" s="209"/>
      <c r="O438" s="209"/>
      <c r="P438" s="209"/>
      <c r="Q438" s="209"/>
      <c r="R438" s="209"/>
      <c r="S438" s="209"/>
      <c r="T438" s="209"/>
      <c r="U438" s="209"/>
      <c r="V438" s="209"/>
      <c r="W438" s="209"/>
      <c r="X438" s="209"/>
      <c r="Y438" s="209"/>
      <c r="Z438" s="209"/>
    </row>
    <row r="439" spans="2:26">
      <c r="B439" s="209"/>
      <c r="C439" s="209"/>
      <c r="D439" s="237"/>
      <c r="E439" s="238"/>
      <c r="F439" s="208"/>
      <c r="G439" s="209"/>
      <c r="H439" s="209"/>
      <c r="I439" s="209"/>
      <c r="J439" s="209"/>
      <c r="K439" s="209"/>
      <c r="L439" s="209"/>
      <c r="M439" s="209"/>
      <c r="N439" s="209"/>
      <c r="O439" s="209"/>
      <c r="P439" s="209"/>
      <c r="Q439" s="209"/>
      <c r="R439" s="209"/>
      <c r="S439" s="209"/>
      <c r="T439" s="209"/>
      <c r="U439" s="209"/>
      <c r="V439" s="209"/>
      <c r="W439" s="209"/>
      <c r="X439" s="209"/>
      <c r="Y439" s="209"/>
      <c r="Z439" s="209"/>
    </row>
    <row r="440" spans="2:26">
      <c r="B440" s="209"/>
      <c r="C440" s="209"/>
      <c r="D440" s="237"/>
      <c r="E440" s="238"/>
      <c r="F440" s="208"/>
      <c r="G440" s="209"/>
      <c r="H440" s="209"/>
      <c r="I440" s="209"/>
      <c r="J440" s="209"/>
      <c r="K440" s="209"/>
      <c r="L440" s="209"/>
      <c r="M440" s="209"/>
      <c r="N440" s="209"/>
      <c r="O440" s="209"/>
      <c r="P440" s="209"/>
      <c r="Q440" s="209"/>
      <c r="R440" s="209"/>
      <c r="S440" s="209"/>
      <c r="T440" s="209"/>
      <c r="U440" s="209"/>
      <c r="V440" s="209"/>
      <c r="W440" s="209"/>
      <c r="X440" s="209"/>
      <c r="Y440" s="209"/>
      <c r="Z440" s="209"/>
    </row>
    <row r="441" spans="2:26">
      <c r="B441" s="209"/>
      <c r="C441" s="209"/>
      <c r="D441" s="237"/>
      <c r="E441" s="238"/>
      <c r="F441" s="208"/>
      <c r="G441" s="209"/>
      <c r="H441" s="209"/>
      <c r="I441" s="209"/>
      <c r="J441" s="209"/>
      <c r="K441" s="209"/>
      <c r="L441" s="209"/>
      <c r="M441" s="209"/>
      <c r="N441" s="209"/>
      <c r="O441" s="209"/>
      <c r="P441" s="209"/>
      <c r="Q441" s="209"/>
      <c r="R441" s="209"/>
      <c r="S441" s="209"/>
      <c r="T441" s="209"/>
      <c r="U441" s="209"/>
      <c r="V441" s="209"/>
      <c r="W441" s="209"/>
      <c r="X441" s="209"/>
      <c r="Y441" s="209"/>
      <c r="Z441" s="209"/>
    </row>
    <row r="442" spans="2:26">
      <c r="B442" s="209"/>
      <c r="C442" s="209"/>
      <c r="D442" s="237"/>
      <c r="E442" s="238"/>
      <c r="F442" s="208"/>
      <c r="G442" s="209"/>
      <c r="H442" s="209"/>
      <c r="I442" s="209"/>
      <c r="J442" s="209"/>
      <c r="K442" s="209"/>
      <c r="L442" s="209"/>
      <c r="M442" s="209"/>
      <c r="N442" s="209"/>
      <c r="O442" s="209"/>
      <c r="P442" s="209"/>
      <c r="Q442" s="209"/>
      <c r="R442" s="209"/>
      <c r="S442" s="209"/>
      <c r="T442" s="209"/>
      <c r="U442" s="209"/>
      <c r="V442" s="209"/>
      <c r="W442" s="209"/>
      <c r="X442" s="209"/>
      <c r="Y442" s="209"/>
      <c r="Z442" s="209"/>
    </row>
    <row r="443" spans="2:26">
      <c r="B443" s="209"/>
      <c r="C443" s="209"/>
      <c r="D443" s="237"/>
      <c r="E443" s="238"/>
      <c r="F443" s="208"/>
      <c r="G443" s="209"/>
      <c r="H443" s="209"/>
      <c r="I443" s="209"/>
      <c r="J443" s="209"/>
      <c r="K443" s="209"/>
      <c r="L443" s="209"/>
      <c r="M443" s="209"/>
      <c r="N443" s="209"/>
      <c r="O443" s="209"/>
      <c r="P443" s="209"/>
      <c r="Q443" s="209"/>
      <c r="R443" s="209"/>
      <c r="S443" s="209"/>
      <c r="T443" s="209"/>
      <c r="U443" s="209"/>
      <c r="V443" s="209"/>
      <c r="W443" s="209"/>
      <c r="X443" s="209"/>
      <c r="Y443" s="209"/>
      <c r="Z443" s="209"/>
    </row>
    <row r="444" spans="2:26">
      <c r="B444" s="209"/>
      <c r="C444" s="209"/>
      <c r="D444" s="237"/>
      <c r="E444" s="238"/>
      <c r="F444" s="208"/>
      <c r="G444" s="209"/>
      <c r="H444" s="209"/>
      <c r="I444" s="209"/>
      <c r="J444" s="209"/>
      <c r="K444" s="209"/>
      <c r="L444" s="209"/>
      <c r="M444" s="209"/>
      <c r="N444" s="209"/>
      <c r="O444" s="209"/>
      <c r="P444" s="209"/>
      <c r="Q444" s="209"/>
      <c r="R444" s="209"/>
      <c r="S444" s="209"/>
      <c r="T444" s="209"/>
      <c r="U444" s="209"/>
      <c r="V444" s="209"/>
      <c r="W444" s="209"/>
      <c r="X444" s="209"/>
      <c r="Y444" s="209"/>
      <c r="Z444" s="209"/>
    </row>
    <row r="445" spans="2:26">
      <c r="B445" s="209"/>
      <c r="C445" s="209"/>
      <c r="D445" s="237"/>
      <c r="E445" s="238"/>
      <c r="F445" s="208"/>
      <c r="G445" s="209"/>
      <c r="H445" s="209"/>
      <c r="I445" s="209"/>
      <c r="J445" s="209"/>
      <c r="K445" s="209"/>
      <c r="L445" s="209"/>
      <c r="M445" s="209"/>
      <c r="N445" s="209"/>
      <c r="O445" s="209"/>
      <c r="P445" s="209"/>
      <c r="Q445" s="209"/>
      <c r="R445" s="209"/>
      <c r="S445" s="209"/>
      <c r="T445" s="209"/>
      <c r="U445" s="209"/>
      <c r="V445" s="209"/>
      <c r="W445" s="209"/>
      <c r="X445" s="209"/>
      <c r="Y445" s="209"/>
      <c r="Z445" s="209"/>
    </row>
    <row r="446" spans="2:26">
      <c r="B446" s="209"/>
      <c r="C446" s="209"/>
      <c r="D446" s="237"/>
      <c r="E446" s="238"/>
      <c r="F446" s="208"/>
      <c r="G446" s="209"/>
      <c r="H446" s="209"/>
      <c r="I446" s="209"/>
      <c r="J446" s="209"/>
      <c r="K446" s="209"/>
      <c r="L446" s="209"/>
      <c r="M446" s="209"/>
      <c r="N446" s="209"/>
      <c r="O446" s="209"/>
      <c r="P446" s="209"/>
      <c r="Q446" s="209"/>
      <c r="R446" s="209"/>
      <c r="S446" s="209"/>
      <c r="T446" s="209"/>
      <c r="U446" s="209"/>
      <c r="V446" s="209"/>
      <c r="W446" s="209"/>
      <c r="X446" s="209"/>
      <c r="Y446" s="209"/>
      <c r="Z446" s="209"/>
    </row>
    <row r="447" spans="2:26">
      <c r="B447" s="209"/>
      <c r="C447" s="209"/>
      <c r="D447" s="237"/>
      <c r="E447" s="238"/>
      <c r="F447" s="208"/>
      <c r="G447" s="209"/>
      <c r="H447" s="209"/>
      <c r="I447" s="209"/>
      <c r="J447" s="209"/>
      <c r="K447" s="209"/>
      <c r="L447" s="209"/>
      <c r="M447" s="209"/>
      <c r="N447" s="209"/>
      <c r="O447" s="209"/>
      <c r="P447" s="209"/>
      <c r="Q447" s="209"/>
      <c r="R447" s="209"/>
      <c r="S447" s="209"/>
      <c r="T447" s="209"/>
      <c r="U447" s="209"/>
      <c r="V447" s="209"/>
      <c r="W447" s="209"/>
      <c r="X447" s="209"/>
      <c r="Y447" s="209"/>
      <c r="Z447" s="209"/>
    </row>
    <row r="448" spans="2:26">
      <c r="B448" s="209"/>
      <c r="C448" s="209"/>
      <c r="D448" s="237"/>
      <c r="E448" s="238"/>
      <c r="F448" s="208"/>
      <c r="G448" s="209"/>
      <c r="H448" s="209"/>
      <c r="I448" s="209"/>
      <c r="J448" s="209"/>
      <c r="K448" s="209"/>
      <c r="L448" s="209"/>
      <c r="M448" s="209"/>
      <c r="N448" s="209"/>
      <c r="O448" s="209"/>
      <c r="P448" s="209"/>
      <c r="Q448" s="209"/>
      <c r="R448" s="209"/>
      <c r="S448" s="209"/>
      <c r="T448" s="209"/>
      <c r="U448" s="209"/>
      <c r="V448" s="209"/>
      <c r="W448" s="209"/>
      <c r="X448" s="209"/>
      <c r="Y448" s="209"/>
      <c r="Z448" s="209"/>
    </row>
    <row r="449" spans="2:26">
      <c r="B449" s="209"/>
      <c r="C449" s="209"/>
      <c r="D449" s="237"/>
      <c r="E449" s="238"/>
      <c r="F449" s="208"/>
      <c r="G449" s="209"/>
      <c r="H449" s="209"/>
      <c r="I449" s="209"/>
      <c r="J449" s="209"/>
      <c r="K449" s="209"/>
      <c r="L449" s="209"/>
      <c r="M449" s="209"/>
      <c r="N449" s="209"/>
      <c r="O449" s="209"/>
      <c r="P449" s="209"/>
      <c r="Q449" s="209"/>
      <c r="R449" s="209"/>
      <c r="S449" s="209"/>
      <c r="T449" s="209"/>
      <c r="U449" s="209"/>
      <c r="V449" s="209"/>
      <c r="W449" s="209"/>
      <c r="X449" s="209"/>
      <c r="Y449" s="209"/>
      <c r="Z449" s="209"/>
    </row>
    <row r="450" spans="2:26">
      <c r="B450" s="209"/>
      <c r="C450" s="209"/>
      <c r="D450" s="237"/>
      <c r="E450" s="238"/>
      <c r="F450" s="208"/>
      <c r="G450" s="209"/>
      <c r="H450" s="209"/>
      <c r="I450" s="209"/>
      <c r="J450" s="209"/>
      <c r="K450" s="209"/>
      <c r="L450" s="209"/>
      <c r="M450" s="209"/>
      <c r="N450" s="209"/>
      <c r="O450" s="209"/>
      <c r="P450" s="209"/>
      <c r="Q450" s="209"/>
      <c r="R450" s="209"/>
      <c r="S450" s="209"/>
      <c r="T450" s="209"/>
      <c r="U450" s="209"/>
      <c r="V450" s="209"/>
      <c r="W450" s="209"/>
      <c r="X450" s="209"/>
      <c r="Y450" s="209"/>
      <c r="Z450" s="209"/>
    </row>
    <row r="451" spans="2:26">
      <c r="B451" s="209"/>
      <c r="C451" s="209"/>
      <c r="D451" s="237"/>
      <c r="E451" s="238"/>
      <c r="F451" s="208"/>
      <c r="G451" s="209"/>
      <c r="H451" s="209"/>
      <c r="I451" s="209"/>
      <c r="J451" s="209"/>
      <c r="K451" s="209"/>
      <c r="L451" s="209"/>
      <c r="M451" s="209"/>
      <c r="N451" s="209"/>
      <c r="O451" s="209"/>
      <c r="P451" s="209"/>
      <c r="Q451" s="209"/>
      <c r="R451" s="209"/>
      <c r="S451" s="209"/>
      <c r="T451" s="209"/>
      <c r="U451" s="209"/>
      <c r="V451" s="209"/>
      <c r="W451" s="209"/>
      <c r="X451" s="209"/>
      <c r="Y451" s="209"/>
      <c r="Z451" s="209"/>
    </row>
    <row r="452" spans="2:26">
      <c r="B452" s="209"/>
      <c r="C452" s="209"/>
      <c r="D452" s="237"/>
      <c r="E452" s="238"/>
      <c r="F452" s="208"/>
      <c r="G452" s="209"/>
      <c r="H452" s="209"/>
      <c r="I452" s="209"/>
      <c r="J452" s="209"/>
      <c r="K452" s="209"/>
      <c r="L452" s="209"/>
      <c r="M452" s="209"/>
      <c r="N452" s="209"/>
      <c r="O452" s="209"/>
      <c r="P452" s="209"/>
      <c r="Q452" s="209"/>
      <c r="R452" s="209"/>
      <c r="S452" s="209"/>
      <c r="T452" s="209"/>
      <c r="U452" s="209"/>
      <c r="V452" s="209"/>
      <c r="W452" s="209"/>
      <c r="X452" s="209"/>
      <c r="Y452" s="209"/>
      <c r="Z452" s="209"/>
    </row>
    <row r="453" spans="2:26">
      <c r="B453" s="209"/>
      <c r="C453" s="209"/>
      <c r="D453" s="237"/>
      <c r="E453" s="238"/>
      <c r="F453" s="208"/>
      <c r="G453" s="209"/>
      <c r="H453" s="209"/>
      <c r="I453" s="209"/>
      <c r="J453" s="209"/>
      <c r="K453" s="209"/>
      <c r="L453" s="209"/>
      <c r="M453" s="209"/>
      <c r="N453" s="209"/>
      <c r="O453" s="209"/>
      <c r="P453" s="209"/>
      <c r="Q453" s="209"/>
      <c r="R453" s="209"/>
      <c r="S453" s="209"/>
      <c r="T453" s="209"/>
      <c r="U453" s="209"/>
      <c r="V453" s="209"/>
      <c r="W453" s="209"/>
      <c r="X453" s="209"/>
      <c r="Y453" s="209"/>
      <c r="Z453" s="209"/>
    </row>
    <row r="454" spans="2:26">
      <c r="B454" s="209"/>
      <c r="C454" s="209"/>
      <c r="D454" s="237"/>
      <c r="E454" s="238"/>
      <c r="F454" s="208"/>
      <c r="G454" s="209"/>
      <c r="H454" s="209"/>
      <c r="I454" s="209"/>
      <c r="J454" s="209"/>
      <c r="K454" s="209"/>
      <c r="L454" s="209"/>
      <c r="M454" s="209"/>
      <c r="N454" s="209"/>
      <c r="O454" s="209"/>
      <c r="P454" s="209"/>
      <c r="Q454" s="209"/>
      <c r="R454" s="209"/>
      <c r="S454" s="209"/>
      <c r="T454" s="209"/>
      <c r="U454" s="209"/>
      <c r="V454" s="209"/>
      <c r="W454" s="209"/>
      <c r="X454" s="209"/>
      <c r="Y454" s="209"/>
      <c r="Z454" s="209"/>
    </row>
    <row r="455" spans="2:26">
      <c r="B455" s="209"/>
      <c r="C455" s="209"/>
      <c r="D455" s="237"/>
      <c r="E455" s="238"/>
      <c r="F455" s="208"/>
      <c r="G455" s="209"/>
      <c r="H455" s="209"/>
      <c r="I455" s="209"/>
      <c r="J455" s="209"/>
      <c r="K455" s="209"/>
      <c r="L455" s="209"/>
      <c r="M455" s="209"/>
      <c r="N455" s="209"/>
      <c r="O455" s="209"/>
      <c r="P455" s="209"/>
      <c r="Q455" s="209"/>
      <c r="R455" s="209"/>
      <c r="S455" s="209"/>
      <c r="T455" s="209"/>
      <c r="U455" s="209"/>
      <c r="V455" s="209"/>
      <c r="W455" s="209"/>
      <c r="X455" s="209"/>
      <c r="Y455" s="209"/>
      <c r="Z455" s="209"/>
    </row>
    <row r="456" spans="2:26">
      <c r="B456" s="209"/>
      <c r="C456" s="209"/>
      <c r="D456" s="237"/>
      <c r="E456" s="238"/>
      <c r="F456" s="208"/>
      <c r="G456" s="209"/>
      <c r="H456" s="209"/>
      <c r="I456" s="209"/>
      <c r="J456" s="209"/>
      <c r="K456" s="209"/>
      <c r="L456" s="209"/>
      <c r="M456" s="209"/>
      <c r="N456" s="209"/>
      <c r="O456" s="209"/>
      <c r="P456" s="209"/>
      <c r="Q456" s="209"/>
      <c r="R456" s="209"/>
      <c r="S456" s="209"/>
      <c r="T456" s="209"/>
      <c r="U456" s="209"/>
      <c r="V456" s="209"/>
      <c r="W456" s="209"/>
      <c r="X456" s="209"/>
      <c r="Y456" s="209"/>
      <c r="Z456" s="209"/>
    </row>
    <row r="457" spans="2:26">
      <c r="B457" s="209"/>
      <c r="C457" s="209"/>
      <c r="D457" s="237"/>
      <c r="E457" s="238"/>
      <c r="F457" s="208"/>
      <c r="G457" s="209"/>
      <c r="H457" s="209"/>
      <c r="I457" s="209"/>
      <c r="J457" s="209"/>
      <c r="K457" s="209"/>
      <c r="L457" s="209"/>
      <c r="M457" s="209"/>
      <c r="N457" s="209"/>
      <c r="O457" s="209"/>
      <c r="P457" s="209"/>
      <c r="Q457" s="209"/>
      <c r="R457" s="209"/>
      <c r="S457" s="209"/>
      <c r="T457" s="209"/>
      <c r="U457" s="209"/>
      <c r="V457" s="209"/>
      <c r="W457" s="209"/>
      <c r="X457" s="209"/>
      <c r="Y457" s="209"/>
      <c r="Z457" s="209"/>
    </row>
    <row r="458" spans="2:26">
      <c r="B458" s="209"/>
      <c r="C458" s="209"/>
      <c r="D458" s="237"/>
      <c r="E458" s="238"/>
      <c r="F458" s="208"/>
      <c r="G458" s="209"/>
      <c r="H458" s="209"/>
      <c r="I458" s="209"/>
      <c r="J458" s="209"/>
      <c r="K458" s="209"/>
      <c r="L458" s="209"/>
      <c r="M458" s="209"/>
      <c r="N458" s="209"/>
      <c r="O458" s="209"/>
      <c r="P458" s="209"/>
      <c r="Q458" s="209"/>
      <c r="R458" s="209"/>
      <c r="S458" s="209"/>
      <c r="T458" s="209"/>
      <c r="U458" s="209"/>
      <c r="V458" s="209"/>
      <c r="W458" s="209"/>
      <c r="X458" s="209"/>
      <c r="Y458" s="209"/>
      <c r="Z458" s="209"/>
    </row>
    <row r="459" spans="2:26">
      <c r="B459" s="209"/>
      <c r="C459" s="209"/>
      <c r="D459" s="237"/>
      <c r="E459" s="238"/>
      <c r="F459" s="208"/>
      <c r="G459" s="209"/>
      <c r="H459" s="209"/>
      <c r="I459" s="209"/>
      <c r="J459" s="209"/>
      <c r="K459" s="209"/>
      <c r="L459" s="209"/>
      <c r="M459" s="209"/>
      <c r="N459" s="209"/>
      <c r="O459" s="209"/>
      <c r="P459" s="209"/>
      <c r="Q459" s="209"/>
      <c r="R459" s="209"/>
      <c r="S459" s="209"/>
      <c r="T459" s="209"/>
      <c r="U459" s="209"/>
      <c r="V459" s="209"/>
      <c r="W459" s="209"/>
      <c r="X459" s="209"/>
      <c r="Y459" s="209"/>
      <c r="Z459" s="209"/>
    </row>
    <row r="460" spans="2:26">
      <c r="B460" s="209"/>
      <c r="C460" s="209"/>
      <c r="D460" s="237"/>
      <c r="E460" s="238"/>
      <c r="F460" s="208"/>
      <c r="G460" s="209"/>
      <c r="H460" s="209"/>
      <c r="I460" s="209"/>
      <c r="J460" s="209"/>
      <c r="K460" s="209"/>
      <c r="L460" s="209"/>
      <c r="M460" s="209"/>
      <c r="N460" s="209"/>
      <c r="O460" s="209"/>
      <c r="P460" s="209"/>
      <c r="Q460" s="209"/>
      <c r="R460" s="209"/>
      <c r="S460" s="209"/>
      <c r="T460" s="209"/>
      <c r="U460" s="209"/>
      <c r="V460" s="209"/>
      <c r="W460" s="209"/>
      <c r="X460" s="209"/>
      <c r="Y460" s="209"/>
      <c r="Z460" s="209"/>
    </row>
    <row r="461" spans="2:26">
      <c r="B461" s="209"/>
      <c r="C461" s="209"/>
      <c r="D461" s="237"/>
      <c r="E461" s="238"/>
      <c r="F461" s="208"/>
      <c r="G461" s="209"/>
      <c r="H461" s="209"/>
      <c r="I461" s="209"/>
      <c r="J461" s="209"/>
      <c r="K461" s="209"/>
      <c r="L461" s="209"/>
      <c r="M461" s="209"/>
      <c r="N461" s="209"/>
      <c r="O461" s="209"/>
      <c r="P461" s="209"/>
      <c r="Q461" s="209"/>
      <c r="R461" s="209"/>
      <c r="S461" s="209"/>
      <c r="T461" s="209"/>
      <c r="U461" s="209"/>
      <c r="V461" s="209"/>
      <c r="W461" s="209"/>
      <c r="X461" s="209"/>
      <c r="Y461" s="209"/>
      <c r="Z461" s="209"/>
    </row>
    <row r="462" spans="2:26">
      <c r="B462" s="209"/>
      <c r="C462" s="209"/>
      <c r="D462" s="237"/>
      <c r="E462" s="238"/>
      <c r="F462" s="208"/>
      <c r="G462" s="209"/>
      <c r="H462" s="209"/>
      <c r="I462" s="209"/>
      <c r="J462" s="209"/>
      <c r="K462" s="209"/>
      <c r="L462" s="209"/>
      <c r="M462" s="209"/>
      <c r="N462" s="209"/>
      <c r="O462" s="209"/>
      <c r="P462" s="209"/>
      <c r="Q462" s="209"/>
      <c r="R462" s="209"/>
      <c r="S462" s="209"/>
      <c r="T462" s="209"/>
      <c r="U462" s="209"/>
      <c r="V462" s="209"/>
      <c r="W462" s="209"/>
      <c r="X462" s="209"/>
      <c r="Y462" s="209"/>
      <c r="Z462" s="209"/>
    </row>
    <row r="463" spans="2:26">
      <c r="B463" s="209"/>
      <c r="C463" s="209"/>
      <c r="D463" s="237"/>
      <c r="E463" s="238"/>
      <c r="F463" s="208"/>
      <c r="G463" s="209"/>
      <c r="H463" s="209"/>
      <c r="I463" s="209"/>
      <c r="J463" s="209"/>
      <c r="K463" s="209"/>
      <c r="L463" s="209"/>
      <c r="M463" s="209"/>
      <c r="N463" s="209"/>
      <c r="O463" s="209"/>
      <c r="P463" s="209"/>
      <c r="Q463" s="209"/>
      <c r="R463" s="209"/>
      <c r="S463" s="209"/>
      <c r="T463" s="209"/>
      <c r="U463" s="209"/>
      <c r="V463" s="209"/>
      <c r="W463" s="209"/>
      <c r="X463" s="209"/>
      <c r="Y463" s="209"/>
      <c r="Z463" s="209"/>
    </row>
    <row r="464" spans="2:26">
      <c r="B464" s="209"/>
      <c r="C464" s="209"/>
      <c r="D464" s="237"/>
      <c r="E464" s="238"/>
      <c r="F464" s="208"/>
      <c r="G464" s="209"/>
      <c r="H464" s="209"/>
      <c r="I464" s="209"/>
      <c r="J464" s="209"/>
      <c r="K464" s="209"/>
      <c r="L464" s="209"/>
      <c r="M464" s="209"/>
      <c r="N464" s="209"/>
      <c r="O464" s="209"/>
      <c r="P464" s="209"/>
      <c r="Q464" s="209"/>
      <c r="R464" s="209"/>
      <c r="S464" s="209"/>
      <c r="T464" s="209"/>
      <c r="U464" s="209"/>
      <c r="V464" s="209"/>
      <c r="W464" s="209"/>
      <c r="X464" s="209"/>
      <c r="Y464" s="209"/>
      <c r="Z464" s="209"/>
    </row>
    <row r="465" spans="2:26">
      <c r="B465" s="209"/>
      <c r="C465" s="209"/>
      <c r="D465" s="237"/>
      <c r="E465" s="238"/>
      <c r="F465" s="208"/>
      <c r="G465" s="209"/>
      <c r="H465" s="209"/>
      <c r="I465" s="209"/>
      <c r="J465" s="209"/>
      <c r="K465" s="209"/>
      <c r="L465" s="209"/>
      <c r="M465" s="209"/>
      <c r="N465" s="209"/>
      <c r="O465" s="209"/>
      <c r="P465" s="209"/>
      <c r="Q465" s="209"/>
      <c r="R465" s="209"/>
      <c r="S465" s="209"/>
      <c r="T465" s="209"/>
      <c r="U465" s="209"/>
      <c r="V465" s="209"/>
      <c r="W465" s="209"/>
      <c r="X465" s="209"/>
      <c r="Y465" s="209"/>
      <c r="Z465" s="209"/>
    </row>
    <row r="466" spans="2:26">
      <c r="B466" s="209"/>
      <c r="C466" s="209"/>
      <c r="D466" s="237"/>
      <c r="E466" s="238"/>
      <c r="F466" s="208"/>
      <c r="G466" s="209"/>
      <c r="H466" s="209"/>
      <c r="I466" s="209"/>
      <c r="J466" s="209"/>
      <c r="K466" s="209"/>
      <c r="L466" s="209"/>
      <c r="M466" s="209"/>
      <c r="N466" s="209"/>
      <c r="O466" s="209"/>
      <c r="P466" s="209"/>
      <c r="Q466" s="209"/>
      <c r="R466" s="209"/>
      <c r="S466" s="209"/>
      <c r="T466" s="209"/>
      <c r="U466" s="209"/>
      <c r="V466" s="209"/>
      <c r="W466" s="209"/>
      <c r="X466" s="209"/>
      <c r="Y466" s="209"/>
      <c r="Z466" s="209"/>
    </row>
    <row r="467" spans="2:26">
      <c r="B467" s="209"/>
      <c r="C467" s="209"/>
      <c r="D467" s="237"/>
      <c r="E467" s="238"/>
      <c r="F467" s="208"/>
      <c r="G467" s="209"/>
      <c r="H467" s="209"/>
      <c r="I467" s="209"/>
      <c r="J467" s="209"/>
      <c r="K467" s="209"/>
      <c r="L467" s="209"/>
      <c r="M467" s="209"/>
      <c r="N467" s="209"/>
      <c r="O467" s="209"/>
      <c r="P467" s="209"/>
      <c r="Q467" s="209"/>
      <c r="R467" s="209"/>
      <c r="S467" s="209"/>
      <c r="T467" s="209"/>
      <c r="U467" s="209"/>
      <c r="V467" s="209"/>
      <c r="W467" s="209"/>
      <c r="X467" s="209"/>
      <c r="Y467" s="209"/>
      <c r="Z467" s="209"/>
    </row>
    <row r="468" spans="2:26">
      <c r="B468" s="209"/>
      <c r="C468" s="209"/>
      <c r="D468" s="237"/>
      <c r="E468" s="238"/>
      <c r="F468" s="208"/>
      <c r="G468" s="209"/>
      <c r="H468" s="209"/>
      <c r="I468" s="209"/>
      <c r="J468" s="209"/>
      <c r="K468" s="209"/>
      <c r="L468" s="209"/>
      <c r="M468" s="209"/>
      <c r="N468" s="209"/>
      <c r="O468" s="209"/>
      <c r="P468" s="209"/>
      <c r="Q468" s="209"/>
      <c r="R468" s="209"/>
      <c r="S468" s="209"/>
      <c r="T468" s="209"/>
      <c r="U468" s="209"/>
      <c r="V468" s="209"/>
      <c r="W468" s="209"/>
      <c r="X468" s="209"/>
      <c r="Y468" s="209"/>
      <c r="Z468" s="209"/>
    </row>
    <row r="469" spans="2:26">
      <c r="B469" s="209"/>
      <c r="C469" s="209"/>
      <c r="D469" s="237"/>
      <c r="E469" s="238"/>
      <c r="F469" s="208"/>
      <c r="G469" s="209"/>
      <c r="H469" s="209"/>
      <c r="I469" s="209"/>
      <c r="J469" s="209"/>
      <c r="K469" s="209"/>
      <c r="L469" s="209"/>
      <c r="M469" s="209"/>
      <c r="N469" s="209"/>
      <c r="O469" s="209"/>
      <c r="P469" s="209"/>
      <c r="Q469" s="209"/>
      <c r="R469" s="209"/>
      <c r="S469" s="209"/>
      <c r="T469" s="209"/>
      <c r="U469" s="209"/>
      <c r="V469" s="209"/>
      <c r="W469" s="209"/>
      <c r="X469" s="209"/>
      <c r="Y469" s="209"/>
      <c r="Z469" s="209"/>
    </row>
    <row r="470" spans="2:26">
      <c r="B470" s="209"/>
      <c r="C470" s="209"/>
      <c r="D470" s="237"/>
      <c r="E470" s="238"/>
      <c r="F470" s="208"/>
      <c r="G470" s="209"/>
      <c r="H470" s="209"/>
      <c r="I470" s="209"/>
      <c r="J470" s="209"/>
      <c r="K470" s="209"/>
      <c r="L470" s="209"/>
      <c r="M470" s="209"/>
      <c r="N470" s="209"/>
      <c r="O470" s="209"/>
      <c r="P470" s="209"/>
      <c r="Q470" s="209"/>
      <c r="R470" s="209"/>
      <c r="S470" s="209"/>
      <c r="T470" s="209"/>
      <c r="U470" s="209"/>
      <c r="V470" s="209"/>
      <c r="W470" s="209"/>
      <c r="X470" s="209"/>
      <c r="Y470" s="209"/>
      <c r="Z470" s="209"/>
    </row>
    <row r="471" spans="2:26">
      <c r="B471" s="209"/>
      <c r="C471" s="209"/>
      <c r="D471" s="237"/>
      <c r="E471" s="238"/>
      <c r="F471" s="208"/>
      <c r="G471" s="209"/>
      <c r="H471" s="209"/>
      <c r="I471" s="209"/>
      <c r="J471" s="209"/>
      <c r="K471" s="209"/>
      <c r="L471" s="209"/>
      <c r="M471" s="209"/>
      <c r="N471" s="209"/>
      <c r="O471" s="209"/>
      <c r="P471" s="209"/>
      <c r="Q471" s="209"/>
      <c r="R471" s="209"/>
      <c r="S471" s="209"/>
      <c r="T471" s="209"/>
      <c r="U471" s="209"/>
      <c r="V471" s="209"/>
      <c r="W471" s="209"/>
      <c r="X471" s="209"/>
      <c r="Y471" s="209"/>
      <c r="Z471" s="209"/>
    </row>
    <row r="472" spans="2:26">
      <c r="B472" s="209"/>
      <c r="C472" s="209"/>
      <c r="D472" s="237"/>
      <c r="E472" s="238"/>
      <c r="F472" s="208"/>
      <c r="G472" s="209"/>
      <c r="H472" s="209"/>
      <c r="I472" s="209"/>
      <c r="J472" s="209"/>
      <c r="K472" s="209"/>
      <c r="L472" s="209"/>
      <c r="M472" s="209"/>
      <c r="N472" s="209"/>
      <c r="O472" s="209"/>
      <c r="P472" s="209"/>
      <c r="Q472" s="209"/>
      <c r="R472" s="209"/>
      <c r="S472" s="209"/>
      <c r="T472" s="209"/>
      <c r="U472" s="209"/>
      <c r="V472" s="209"/>
      <c r="W472" s="209"/>
      <c r="X472" s="209"/>
      <c r="Y472" s="209"/>
      <c r="Z472" s="209"/>
    </row>
    <row r="473" spans="2:26">
      <c r="B473" s="209"/>
      <c r="C473" s="209"/>
      <c r="D473" s="237"/>
      <c r="E473" s="238"/>
      <c r="F473" s="208"/>
      <c r="G473" s="209"/>
      <c r="H473" s="209"/>
      <c r="I473" s="209"/>
      <c r="J473" s="209"/>
      <c r="K473" s="209"/>
      <c r="L473" s="209"/>
      <c r="M473" s="209"/>
      <c r="N473" s="209"/>
      <c r="O473" s="209"/>
      <c r="P473" s="209"/>
      <c r="Q473" s="209"/>
      <c r="R473" s="209"/>
      <c r="S473" s="209"/>
      <c r="T473" s="209"/>
      <c r="U473" s="209"/>
      <c r="V473" s="209"/>
      <c r="W473" s="209"/>
      <c r="X473" s="209"/>
      <c r="Y473" s="209"/>
      <c r="Z473" s="209"/>
    </row>
    <row r="474" spans="2:26">
      <c r="B474" s="209"/>
      <c r="C474" s="209"/>
      <c r="D474" s="237"/>
      <c r="E474" s="238"/>
      <c r="F474" s="208"/>
      <c r="G474" s="209"/>
      <c r="H474" s="209"/>
      <c r="I474" s="209"/>
      <c r="J474" s="209"/>
      <c r="K474" s="209"/>
      <c r="L474" s="209"/>
      <c r="M474" s="209"/>
      <c r="N474" s="209"/>
      <c r="O474" s="209"/>
      <c r="P474" s="209"/>
      <c r="Q474" s="209"/>
      <c r="R474" s="209"/>
      <c r="S474" s="209"/>
      <c r="T474" s="209"/>
      <c r="U474" s="209"/>
      <c r="V474" s="209"/>
      <c r="W474" s="209"/>
      <c r="X474" s="209"/>
      <c r="Y474" s="209"/>
      <c r="Z474" s="209"/>
    </row>
    <row r="475" spans="2:26">
      <c r="B475" s="209"/>
      <c r="C475" s="209"/>
      <c r="D475" s="237"/>
      <c r="E475" s="238"/>
      <c r="F475" s="208"/>
      <c r="G475" s="209"/>
      <c r="H475" s="209"/>
      <c r="I475" s="209"/>
      <c r="J475" s="209"/>
      <c r="K475" s="209"/>
      <c r="L475" s="209"/>
      <c r="M475" s="209"/>
      <c r="N475" s="209"/>
      <c r="O475" s="209"/>
      <c r="P475" s="209"/>
      <c r="Q475" s="209"/>
      <c r="R475" s="209"/>
      <c r="S475" s="209"/>
      <c r="T475" s="209"/>
      <c r="U475" s="209"/>
      <c r="V475" s="209"/>
      <c r="W475" s="209"/>
      <c r="X475" s="209"/>
      <c r="Y475" s="209"/>
      <c r="Z475" s="209"/>
    </row>
    <row r="476" spans="2:26">
      <c r="B476" s="209"/>
      <c r="C476" s="209"/>
      <c r="D476" s="237"/>
      <c r="E476" s="238"/>
      <c r="F476" s="208"/>
      <c r="G476" s="209"/>
      <c r="H476" s="209"/>
      <c r="I476" s="209"/>
      <c r="J476" s="209"/>
      <c r="K476" s="209"/>
      <c r="L476" s="209"/>
      <c r="M476" s="209"/>
      <c r="N476" s="209"/>
      <c r="O476" s="209"/>
      <c r="P476" s="209"/>
      <c r="Q476" s="209"/>
      <c r="R476" s="209"/>
      <c r="S476" s="209"/>
      <c r="T476" s="209"/>
      <c r="U476" s="209"/>
      <c r="V476" s="209"/>
      <c r="W476" s="209"/>
      <c r="X476" s="209"/>
      <c r="Y476" s="209"/>
      <c r="Z476" s="209"/>
    </row>
    <row r="477" spans="2:26">
      <c r="B477" s="209"/>
      <c r="C477" s="209"/>
      <c r="D477" s="237"/>
      <c r="E477" s="238"/>
      <c r="F477" s="208"/>
      <c r="G477" s="209"/>
      <c r="H477" s="209"/>
      <c r="I477" s="209"/>
      <c r="J477" s="209"/>
      <c r="K477" s="209"/>
      <c r="L477" s="209"/>
      <c r="M477" s="209"/>
      <c r="N477" s="209"/>
      <c r="O477" s="209"/>
      <c r="P477" s="209"/>
      <c r="Q477" s="209"/>
      <c r="R477" s="209"/>
      <c r="S477" s="209"/>
      <c r="T477" s="209"/>
      <c r="U477" s="209"/>
      <c r="V477" s="209"/>
      <c r="W477" s="209"/>
      <c r="X477" s="209"/>
      <c r="Y477" s="209"/>
      <c r="Z477" s="209"/>
    </row>
    <row r="478" spans="2:26">
      <c r="B478" s="209"/>
      <c r="C478" s="209"/>
      <c r="D478" s="237"/>
      <c r="E478" s="238"/>
      <c r="F478" s="208"/>
      <c r="G478" s="209"/>
      <c r="H478" s="209"/>
      <c r="I478" s="209"/>
      <c r="J478" s="209"/>
      <c r="K478" s="209"/>
      <c r="L478" s="209"/>
      <c r="M478" s="209"/>
      <c r="N478" s="209"/>
      <c r="O478" s="209"/>
      <c r="P478" s="209"/>
      <c r="Q478" s="209"/>
      <c r="R478" s="209"/>
      <c r="S478" s="209"/>
      <c r="T478" s="209"/>
      <c r="U478" s="209"/>
      <c r="V478" s="209"/>
      <c r="W478" s="209"/>
      <c r="X478" s="209"/>
      <c r="Y478" s="209"/>
      <c r="Z478" s="209"/>
    </row>
    <row r="479" spans="2:26">
      <c r="B479" s="209"/>
      <c r="C479" s="209"/>
      <c r="D479" s="237"/>
      <c r="E479" s="238"/>
      <c r="F479" s="208"/>
      <c r="G479" s="209"/>
      <c r="H479" s="209"/>
      <c r="I479" s="209"/>
      <c r="J479" s="209"/>
      <c r="K479" s="209"/>
      <c r="L479" s="209"/>
      <c r="M479" s="209"/>
      <c r="N479" s="209"/>
      <c r="O479" s="209"/>
      <c r="P479" s="209"/>
      <c r="Q479" s="209"/>
      <c r="R479" s="209"/>
      <c r="S479" s="209"/>
      <c r="T479" s="209"/>
      <c r="U479" s="209"/>
      <c r="V479" s="209"/>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09"/>
      <c r="R480" s="209"/>
      <c r="S480" s="209"/>
      <c r="T480" s="209"/>
      <c r="U480" s="209"/>
      <c r="V480" s="209"/>
      <c r="W480" s="209"/>
      <c r="X480" s="209"/>
      <c r="Y480" s="209"/>
      <c r="Z480" s="209"/>
    </row>
    <row r="481" spans="2:26">
      <c r="B481" s="209"/>
      <c r="C481" s="209"/>
      <c r="D481" s="237"/>
      <c r="E481" s="238"/>
      <c r="F481" s="208"/>
      <c r="G481" s="209"/>
      <c r="H481" s="209"/>
      <c r="I481" s="209"/>
      <c r="J481" s="209"/>
      <c r="K481" s="209"/>
      <c r="L481" s="209"/>
      <c r="M481" s="209"/>
      <c r="N481" s="209"/>
      <c r="O481" s="209"/>
      <c r="P481" s="209"/>
      <c r="Q481" s="209"/>
      <c r="R481" s="209"/>
      <c r="S481" s="209"/>
      <c r="T481" s="209"/>
      <c r="U481" s="209"/>
      <c r="V481" s="209"/>
      <c r="W481" s="209"/>
      <c r="X481" s="209"/>
      <c r="Y481" s="209"/>
      <c r="Z481" s="209"/>
    </row>
    <row r="482" spans="2:26">
      <c r="B482" s="209"/>
      <c r="C482" s="209"/>
      <c r="D482" s="237"/>
      <c r="E482" s="238"/>
      <c r="F482" s="208"/>
      <c r="G482" s="209"/>
      <c r="H482" s="209"/>
      <c r="I482" s="209"/>
      <c r="J482" s="209"/>
      <c r="K482" s="209"/>
      <c r="L482" s="209"/>
      <c r="M482" s="209"/>
      <c r="N482" s="209"/>
      <c r="O482" s="209"/>
      <c r="P482" s="209"/>
      <c r="Q482" s="209"/>
      <c r="R482" s="209"/>
      <c r="S482" s="209"/>
      <c r="T482" s="209"/>
      <c r="U482" s="209"/>
      <c r="V482" s="209"/>
      <c r="W482" s="209"/>
      <c r="X482" s="209"/>
      <c r="Y482" s="209"/>
      <c r="Z482" s="209"/>
    </row>
    <row r="483" spans="2:26">
      <c r="B483" s="209"/>
      <c r="C483" s="209"/>
      <c r="D483" s="237"/>
      <c r="E483" s="238"/>
      <c r="F483" s="208"/>
      <c r="G483" s="209"/>
      <c r="H483" s="209"/>
      <c r="I483" s="209"/>
      <c r="J483" s="209"/>
      <c r="K483" s="209"/>
      <c r="L483" s="209"/>
      <c r="M483" s="209"/>
      <c r="N483" s="209"/>
      <c r="O483" s="209"/>
      <c r="P483" s="209"/>
      <c r="Q483" s="209"/>
      <c r="R483" s="209"/>
      <c r="S483" s="209"/>
      <c r="T483" s="209"/>
      <c r="U483" s="209"/>
      <c r="V483" s="209"/>
      <c r="W483" s="209"/>
      <c r="X483" s="209"/>
      <c r="Y483" s="209"/>
      <c r="Z483" s="209"/>
    </row>
    <row r="484" spans="2:26">
      <c r="B484" s="209"/>
      <c r="C484" s="209"/>
      <c r="D484" s="237"/>
      <c r="E484" s="238"/>
      <c r="F484" s="208"/>
      <c r="G484" s="209"/>
      <c r="H484" s="209"/>
      <c r="I484" s="209"/>
      <c r="J484" s="209"/>
      <c r="K484" s="209"/>
      <c r="L484" s="209"/>
      <c r="M484" s="209"/>
      <c r="N484" s="209"/>
      <c r="O484" s="209"/>
      <c r="P484" s="209"/>
      <c r="Q484" s="209"/>
      <c r="R484" s="209"/>
      <c r="S484" s="209"/>
      <c r="T484" s="209"/>
      <c r="U484" s="209"/>
      <c r="V484" s="209"/>
      <c r="W484" s="209"/>
      <c r="X484" s="209"/>
      <c r="Y484" s="209"/>
      <c r="Z484" s="209"/>
    </row>
    <row r="485" spans="2:26">
      <c r="B485" s="209"/>
      <c r="C485" s="209"/>
      <c r="D485" s="237"/>
      <c r="E485" s="238"/>
      <c r="F485" s="208"/>
      <c r="G485" s="209"/>
      <c r="H485" s="209"/>
      <c r="I485" s="209"/>
      <c r="J485" s="209"/>
      <c r="K485" s="209"/>
      <c r="L485" s="209"/>
      <c r="M485" s="209"/>
      <c r="N485" s="209"/>
      <c r="O485" s="209"/>
      <c r="P485" s="209"/>
      <c r="Q485" s="209"/>
      <c r="R485" s="209"/>
      <c r="S485" s="209"/>
      <c r="T485" s="209"/>
      <c r="U485" s="209"/>
      <c r="V485" s="209"/>
      <c r="W485" s="209"/>
      <c r="X485" s="209"/>
      <c r="Y485" s="209"/>
      <c r="Z485" s="209"/>
    </row>
    <row r="486" spans="2:26">
      <c r="B486" s="209"/>
      <c r="C486" s="209"/>
      <c r="D486" s="237"/>
      <c r="E486" s="238"/>
      <c r="F486" s="208"/>
      <c r="G486" s="209"/>
      <c r="H486" s="209"/>
      <c r="I486" s="209"/>
      <c r="J486" s="209"/>
      <c r="K486" s="209"/>
      <c r="L486" s="209"/>
      <c r="M486" s="209"/>
      <c r="N486" s="209"/>
      <c r="O486" s="209"/>
      <c r="P486" s="209"/>
      <c r="Q486" s="209"/>
      <c r="R486" s="209"/>
      <c r="S486" s="209"/>
      <c r="T486" s="209"/>
      <c r="U486" s="209"/>
      <c r="V486" s="209"/>
      <c r="W486" s="209"/>
      <c r="X486" s="209"/>
      <c r="Y486" s="209"/>
      <c r="Z486" s="209"/>
    </row>
    <row r="487" spans="2:26">
      <c r="B487" s="209"/>
      <c r="C487" s="209"/>
      <c r="D487" s="237"/>
      <c r="E487" s="238"/>
      <c r="F487" s="208"/>
      <c r="G487" s="209"/>
      <c r="H487" s="209"/>
      <c r="I487" s="209"/>
      <c r="J487" s="209"/>
      <c r="K487" s="209"/>
      <c r="L487" s="209"/>
      <c r="M487" s="209"/>
      <c r="N487" s="209"/>
      <c r="O487" s="209"/>
      <c r="P487" s="209"/>
      <c r="Q487" s="209"/>
      <c r="R487" s="209"/>
      <c r="S487" s="209"/>
      <c r="T487" s="209"/>
      <c r="U487" s="209"/>
      <c r="V487" s="209"/>
      <c r="W487" s="209"/>
      <c r="X487" s="209"/>
      <c r="Y487" s="209"/>
      <c r="Z487" s="209"/>
    </row>
    <row r="488" spans="2:26">
      <c r="B488" s="209"/>
      <c r="C488" s="209"/>
      <c r="D488" s="237"/>
      <c r="E488" s="238"/>
      <c r="F488" s="208"/>
      <c r="G488" s="209"/>
      <c r="H488" s="209"/>
      <c r="I488" s="209"/>
      <c r="J488" s="209"/>
      <c r="K488" s="209"/>
      <c r="L488" s="209"/>
      <c r="M488" s="209"/>
      <c r="N488" s="209"/>
      <c r="O488" s="209"/>
      <c r="P488" s="209"/>
      <c r="Q488" s="209"/>
      <c r="R488" s="209"/>
      <c r="S488" s="209"/>
      <c r="T488" s="209"/>
      <c r="U488" s="209"/>
      <c r="V488" s="209"/>
      <c r="W488" s="209"/>
      <c r="X488" s="209"/>
      <c r="Y488" s="209"/>
      <c r="Z488" s="209"/>
    </row>
    <row r="489" spans="2:26">
      <c r="B489" s="209"/>
      <c r="C489" s="209"/>
      <c r="D489" s="237"/>
      <c r="E489" s="238"/>
      <c r="F489" s="208"/>
      <c r="G489" s="209"/>
      <c r="H489" s="209"/>
      <c r="I489" s="209"/>
      <c r="J489" s="209"/>
      <c r="K489" s="209"/>
      <c r="L489" s="209"/>
      <c r="M489" s="209"/>
      <c r="N489" s="209"/>
      <c r="O489" s="209"/>
      <c r="P489" s="209"/>
      <c r="Q489" s="209"/>
      <c r="R489" s="209"/>
      <c r="S489" s="209"/>
      <c r="T489" s="209"/>
      <c r="U489" s="209"/>
      <c r="V489" s="209"/>
      <c r="W489" s="209"/>
      <c r="X489" s="209"/>
      <c r="Y489" s="209"/>
      <c r="Z489" s="209"/>
    </row>
    <row r="490" spans="2:26">
      <c r="B490" s="209"/>
      <c r="C490" s="209"/>
      <c r="D490" s="237"/>
      <c r="E490" s="238"/>
      <c r="F490" s="208"/>
      <c r="G490" s="209"/>
      <c r="H490" s="209"/>
      <c r="I490" s="209"/>
      <c r="J490" s="209"/>
      <c r="K490" s="209"/>
      <c r="L490" s="209"/>
      <c r="M490" s="209"/>
      <c r="N490" s="209"/>
      <c r="O490" s="209"/>
      <c r="P490" s="209"/>
      <c r="Q490" s="209"/>
      <c r="R490" s="209"/>
      <c r="S490" s="209"/>
      <c r="T490" s="209"/>
      <c r="U490" s="209"/>
      <c r="V490" s="209"/>
      <c r="W490" s="209"/>
      <c r="X490" s="209"/>
      <c r="Y490" s="209"/>
      <c r="Z490" s="209"/>
    </row>
    <row r="491" spans="2:26">
      <c r="B491" s="209"/>
      <c r="C491" s="209"/>
      <c r="D491" s="237"/>
      <c r="E491" s="238"/>
      <c r="F491" s="208"/>
      <c r="G491" s="209"/>
      <c r="H491" s="209"/>
      <c r="I491" s="209"/>
      <c r="J491" s="209"/>
      <c r="K491" s="209"/>
      <c r="L491" s="209"/>
      <c r="M491" s="209"/>
      <c r="N491" s="209"/>
      <c r="O491" s="209"/>
      <c r="P491" s="209"/>
      <c r="Q491" s="209"/>
      <c r="R491" s="209"/>
      <c r="S491" s="209"/>
      <c r="T491" s="209"/>
      <c r="U491" s="209"/>
      <c r="V491" s="209"/>
      <c r="W491" s="209"/>
      <c r="X491" s="209"/>
      <c r="Y491" s="209"/>
      <c r="Z491" s="209"/>
    </row>
    <row r="492" spans="2:26">
      <c r="B492" s="209"/>
      <c r="C492" s="209"/>
      <c r="D492" s="237"/>
      <c r="E492" s="238"/>
      <c r="F492" s="208"/>
      <c r="G492" s="209"/>
      <c r="H492" s="209"/>
      <c r="I492" s="209"/>
      <c r="J492" s="209"/>
      <c r="K492" s="209"/>
      <c r="L492" s="209"/>
      <c r="M492" s="209"/>
      <c r="N492" s="209"/>
      <c r="O492" s="209"/>
      <c r="P492" s="209"/>
      <c r="Q492" s="209"/>
      <c r="R492" s="209"/>
      <c r="S492" s="209"/>
      <c r="T492" s="209"/>
      <c r="U492" s="209"/>
      <c r="V492" s="209"/>
      <c r="W492" s="209"/>
      <c r="X492" s="209"/>
      <c r="Y492" s="209"/>
      <c r="Z492" s="209"/>
    </row>
    <row r="493" spans="2:26">
      <c r="B493" s="209"/>
      <c r="C493" s="209"/>
      <c r="D493" s="237"/>
      <c r="E493" s="238"/>
      <c r="F493" s="208"/>
      <c r="G493" s="209"/>
      <c r="H493" s="209"/>
      <c r="I493" s="209"/>
      <c r="J493" s="209"/>
      <c r="K493" s="209"/>
      <c r="L493" s="209"/>
      <c r="M493" s="209"/>
      <c r="N493" s="209"/>
      <c r="O493" s="209"/>
      <c r="P493" s="209"/>
      <c r="Q493" s="209"/>
      <c r="R493" s="209"/>
      <c r="S493" s="209"/>
      <c r="T493" s="209"/>
      <c r="U493" s="209"/>
      <c r="V493" s="209"/>
      <c r="W493" s="209"/>
      <c r="X493" s="209"/>
      <c r="Y493" s="209"/>
      <c r="Z493" s="209"/>
    </row>
    <row r="494" spans="2:26">
      <c r="B494" s="209"/>
      <c r="C494" s="209"/>
      <c r="D494" s="237"/>
      <c r="E494" s="238"/>
      <c r="F494" s="208"/>
      <c r="G494" s="209"/>
      <c r="H494" s="209"/>
      <c r="I494" s="209"/>
      <c r="J494" s="209"/>
      <c r="K494" s="209"/>
      <c r="L494" s="209"/>
      <c r="M494" s="209"/>
      <c r="N494" s="209"/>
      <c r="O494" s="209"/>
      <c r="P494" s="209"/>
      <c r="Q494" s="209"/>
      <c r="R494" s="209"/>
      <c r="S494" s="209"/>
      <c r="T494" s="209"/>
      <c r="U494" s="209"/>
      <c r="V494" s="209"/>
      <c r="W494" s="209"/>
      <c r="X494" s="209"/>
      <c r="Y494" s="209"/>
      <c r="Z494" s="209"/>
    </row>
    <row r="495" spans="2:26">
      <c r="B495" s="209"/>
      <c r="C495" s="209"/>
      <c r="D495" s="237"/>
      <c r="E495" s="238"/>
      <c r="F495" s="208"/>
      <c r="G495" s="209"/>
      <c r="H495" s="209"/>
      <c r="I495" s="209"/>
      <c r="J495" s="209"/>
      <c r="K495" s="209"/>
      <c r="L495" s="209"/>
      <c r="M495" s="209"/>
      <c r="N495" s="209"/>
      <c r="O495" s="209"/>
      <c r="P495" s="209"/>
      <c r="Q495" s="209"/>
      <c r="R495" s="209"/>
      <c r="S495" s="209"/>
      <c r="T495" s="209"/>
      <c r="U495" s="209"/>
      <c r="V495" s="209"/>
      <c r="W495" s="209"/>
      <c r="X495" s="209"/>
      <c r="Y495" s="209"/>
      <c r="Z495" s="209"/>
    </row>
    <row r="496" spans="2:26">
      <c r="B496" s="209"/>
      <c r="C496" s="209"/>
      <c r="D496" s="237"/>
      <c r="E496" s="238"/>
      <c r="F496" s="208"/>
      <c r="G496" s="209"/>
      <c r="H496" s="209"/>
      <c r="I496" s="209"/>
      <c r="J496" s="209"/>
      <c r="K496" s="209"/>
      <c r="L496" s="209"/>
      <c r="M496" s="209"/>
      <c r="N496" s="209"/>
      <c r="O496" s="209"/>
      <c r="P496" s="209"/>
      <c r="Q496" s="209"/>
      <c r="R496" s="209"/>
      <c r="S496" s="209"/>
      <c r="T496" s="209"/>
      <c r="U496" s="209"/>
      <c r="V496" s="209"/>
      <c r="W496" s="209"/>
      <c r="X496" s="209"/>
      <c r="Y496" s="209"/>
      <c r="Z496" s="209"/>
    </row>
    <row r="497" spans="2:26">
      <c r="B497" s="209"/>
      <c r="C497" s="209"/>
      <c r="D497" s="237"/>
      <c r="E497" s="238"/>
      <c r="F497" s="208"/>
      <c r="G497" s="209"/>
      <c r="H497" s="209"/>
      <c r="I497" s="209"/>
      <c r="J497" s="209"/>
      <c r="K497" s="209"/>
      <c r="L497" s="209"/>
      <c r="M497" s="209"/>
      <c r="N497" s="209"/>
      <c r="O497" s="209"/>
      <c r="P497" s="209"/>
      <c r="Q497" s="209"/>
      <c r="R497" s="209"/>
      <c r="S497" s="209"/>
      <c r="T497" s="209"/>
      <c r="U497" s="209"/>
      <c r="V497" s="209"/>
      <c r="W497" s="209"/>
      <c r="X497" s="209"/>
      <c r="Y497" s="209"/>
      <c r="Z497" s="209"/>
    </row>
    <row r="498" spans="2:26">
      <c r="B498" s="209"/>
      <c r="C498" s="209"/>
      <c r="D498" s="237"/>
      <c r="E498" s="238"/>
      <c r="F498" s="208"/>
      <c r="G498" s="209"/>
      <c r="H498" s="209"/>
      <c r="I498" s="209"/>
      <c r="J498" s="209"/>
      <c r="K498" s="209"/>
      <c r="L498" s="209"/>
      <c r="M498" s="209"/>
      <c r="N498" s="209"/>
      <c r="O498" s="209"/>
      <c r="P498" s="209"/>
      <c r="Q498" s="209"/>
      <c r="R498" s="209"/>
      <c r="S498" s="209"/>
      <c r="T498" s="209"/>
      <c r="U498" s="209"/>
      <c r="V498" s="209"/>
      <c r="W498" s="209"/>
      <c r="X498" s="209"/>
      <c r="Y498" s="209"/>
      <c r="Z498" s="209"/>
    </row>
    <row r="499" spans="2:26">
      <c r="B499" s="209"/>
      <c r="C499" s="209"/>
      <c r="D499" s="237"/>
      <c r="E499" s="238"/>
      <c r="F499" s="208"/>
      <c r="G499" s="209"/>
      <c r="H499" s="209"/>
      <c r="I499" s="209"/>
      <c r="J499" s="209"/>
      <c r="K499" s="209"/>
      <c r="L499" s="209"/>
      <c r="M499" s="209"/>
      <c r="N499" s="209"/>
      <c r="O499" s="209"/>
      <c r="P499" s="209"/>
      <c r="Q499" s="209"/>
      <c r="R499" s="209"/>
      <c r="S499" s="209"/>
      <c r="T499" s="209"/>
      <c r="U499" s="209"/>
      <c r="V499" s="209"/>
      <c r="W499" s="209"/>
      <c r="X499" s="209"/>
      <c r="Y499" s="209"/>
      <c r="Z499" s="209"/>
    </row>
    <row r="500" spans="2:26">
      <c r="B500" s="209"/>
      <c r="C500" s="209"/>
      <c r="D500" s="237"/>
      <c r="E500" s="238"/>
      <c r="F500" s="208"/>
      <c r="G500" s="209"/>
      <c r="H500" s="209"/>
      <c r="I500" s="209"/>
      <c r="J500" s="209"/>
      <c r="K500" s="209"/>
      <c r="L500" s="209"/>
      <c r="M500" s="209"/>
      <c r="N500" s="209"/>
      <c r="O500" s="209"/>
      <c r="P500" s="209"/>
      <c r="Q500" s="209"/>
      <c r="R500" s="209"/>
      <c r="S500" s="209"/>
      <c r="T500" s="209"/>
      <c r="U500" s="209"/>
      <c r="V500" s="209"/>
      <c r="W500" s="209"/>
      <c r="X500" s="209"/>
      <c r="Y500" s="209"/>
      <c r="Z500" s="209"/>
    </row>
    <row r="501" spans="2:26">
      <c r="B501" s="209"/>
      <c r="C501" s="209"/>
      <c r="D501" s="237"/>
      <c r="E501" s="238"/>
      <c r="F501" s="208"/>
      <c r="G501" s="209"/>
      <c r="H501" s="209"/>
      <c r="I501" s="209"/>
      <c r="J501" s="209"/>
      <c r="K501" s="209"/>
      <c r="L501" s="209"/>
      <c r="M501" s="209"/>
      <c r="N501" s="209"/>
      <c r="O501" s="209"/>
      <c r="P501" s="209"/>
      <c r="Q501" s="209"/>
      <c r="R501" s="209"/>
      <c r="S501" s="209"/>
      <c r="T501" s="209"/>
      <c r="U501" s="209"/>
      <c r="V501" s="209"/>
      <c r="W501" s="209"/>
      <c r="X501" s="209"/>
      <c r="Y501" s="209"/>
      <c r="Z501" s="209"/>
    </row>
    <row r="502" spans="2:26">
      <c r="B502" s="209"/>
      <c r="C502" s="209"/>
      <c r="D502" s="237"/>
      <c r="E502" s="238"/>
      <c r="F502" s="208"/>
      <c r="G502" s="209"/>
      <c r="H502" s="209"/>
      <c r="I502" s="209"/>
      <c r="J502" s="209"/>
      <c r="K502" s="209"/>
      <c r="L502" s="209"/>
      <c r="M502" s="209"/>
      <c r="N502" s="209"/>
      <c r="O502" s="209"/>
      <c r="P502" s="209"/>
      <c r="Q502" s="209"/>
      <c r="R502" s="209"/>
      <c r="S502" s="209"/>
      <c r="T502" s="209"/>
      <c r="U502" s="209"/>
      <c r="V502" s="209"/>
      <c r="W502" s="209"/>
      <c r="X502" s="209"/>
      <c r="Y502" s="209"/>
      <c r="Z502" s="209"/>
    </row>
    <row r="503" spans="2:26">
      <c r="B503" s="209"/>
      <c r="C503" s="209"/>
      <c r="D503" s="237"/>
      <c r="E503" s="238"/>
      <c r="F503" s="208"/>
      <c r="G503" s="209"/>
      <c r="H503" s="209"/>
      <c r="I503" s="209"/>
      <c r="J503" s="209"/>
      <c r="K503" s="209"/>
      <c r="L503" s="209"/>
      <c r="M503" s="209"/>
      <c r="N503" s="209"/>
      <c r="O503" s="209"/>
      <c r="P503" s="209"/>
      <c r="Q503" s="209"/>
      <c r="R503" s="209"/>
      <c r="S503" s="209"/>
      <c r="T503" s="209"/>
      <c r="U503" s="209"/>
      <c r="V503" s="209"/>
      <c r="W503" s="209"/>
      <c r="X503" s="209"/>
      <c r="Y503" s="209"/>
      <c r="Z503" s="209"/>
    </row>
    <row r="504" spans="2:26">
      <c r="B504" s="209"/>
      <c r="C504" s="209"/>
      <c r="D504" s="237"/>
      <c r="E504" s="238"/>
      <c r="F504" s="208"/>
      <c r="G504" s="209"/>
      <c r="H504" s="209"/>
      <c r="I504" s="209"/>
      <c r="J504" s="209"/>
      <c r="K504" s="209"/>
      <c r="L504" s="209"/>
      <c r="M504" s="209"/>
      <c r="N504" s="209"/>
      <c r="O504" s="209"/>
      <c r="P504" s="209"/>
      <c r="Q504" s="209"/>
      <c r="R504" s="209"/>
      <c r="S504" s="209"/>
      <c r="T504" s="209"/>
      <c r="U504" s="209"/>
      <c r="V504" s="209"/>
      <c r="W504" s="209"/>
      <c r="X504" s="209"/>
      <c r="Y504" s="209"/>
      <c r="Z504" s="209"/>
    </row>
    <row r="505" spans="2:26">
      <c r="B505" s="209"/>
      <c r="C505" s="209"/>
      <c r="D505" s="237"/>
      <c r="E505" s="238"/>
      <c r="F505" s="208"/>
      <c r="G505" s="209"/>
      <c r="H505" s="209"/>
      <c r="I505" s="209"/>
      <c r="J505" s="209"/>
      <c r="K505" s="209"/>
      <c r="L505" s="209"/>
      <c r="M505" s="209"/>
      <c r="N505" s="209"/>
      <c r="O505" s="209"/>
      <c r="P505" s="209"/>
      <c r="Q505" s="209"/>
      <c r="R505" s="209"/>
      <c r="S505" s="209"/>
      <c r="T505" s="209"/>
      <c r="U505" s="209"/>
      <c r="V505" s="209"/>
      <c r="W505" s="209"/>
      <c r="X505" s="209"/>
      <c r="Y505" s="209"/>
      <c r="Z505" s="209"/>
    </row>
    <row r="506" spans="2:26">
      <c r="B506" s="209"/>
      <c r="C506" s="209"/>
      <c r="D506" s="237"/>
      <c r="E506" s="238"/>
      <c r="F506" s="208"/>
      <c r="G506" s="209"/>
      <c r="H506" s="209"/>
      <c r="I506" s="209"/>
      <c r="J506" s="209"/>
      <c r="K506" s="209"/>
      <c r="L506" s="209"/>
      <c r="M506" s="209"/>
      <c r="N506" s="209"/>
      <c r="O506" s="209"/>
      <c r="P506" s="209"/>
      <c r="Q506" s="209"/>
      <c r="R506" s="209"/>
      <c r="S506" s="209"/>
      <c r="T506" s="209"/>
      <c r="U506" s="209"/>
      <c r="V506" s="209"/>
      <c r="W506" s="209"/>
      <c r="X506" s="209"/>
      <c r="Y506" s="209"/>
      <c r="Z506" s="209"/>
    </row>
    <row r="507" spans="2:26">
      <c r="B507" s="209"/>
      <c r="C507" s="209"/>
      <c r="D507" s="237"/>
      <c r="E507" s="238"/>
      <c r="F507" s="208"/>
      <c r="G507" s="209"/>
      <c r="H507" s="209"/>
      <c r="I507" s="209"/>
      <c r="J507" s="209"/>
      <c r="K507" s="209"/>
      <c r="L507" s="209"/>
      <c r="M507" s="209"/>
      <c r="N507" s="209"/>
      <c r="O507" s="209"/>
      <c r="P507" s="209"/>
      <c r="Q507" s="209"/>
      <c r="R507" s="209"/>
      <c r="S507" s="209"/>
      <c r="T507" s="209"/>
      <c r="U507" s="209"/>
      <c r="V507" s="209"/>
      <c r="W507" s="209"/>
      <c r="X507" s="209"/>
      <c r="Y507" s="209"/>
      <c r="Z507" s="209"/>
    </row>
    <row r="508" spans="2:26">
      <c r="B508" s="209"/>
      <c r="C508" s="209"/>
      <c r="D508" s="237"/>
      <c r="E508" s="238"/>
      <c r="F508" s="208"/>
      <c r="G508" s="209"/>
      <c r="H508" s="209"/>
      <c r="I508" s="209"/>
      <c r="J508" s="209"/>
      <c r="K508" s="209"/>
      <c r="L508" s="209"/>
      <c r="M508" s="209"/>
      <c r="N508" s="209"/>
      <c r="O508" s="209"/>
      <c r="P508" s="209"/>
      <c r="Q508" s="209"/>
      <c r="R508" s="209"/>
      <c r="S508" s="209"/>
      <c r="T508" s="209"/>
      <c r="U508" s="209"/>
      <c r="V508" s="209"/>
      <c r="W508" s="209"/>
      <c r="X508" s="209"/>
      <c r="Y508" s="209"/>
      <c r="Z508" s="209"/>
    </row>
    <row r="509" spans="2:26">
      <c r="B509" s="209"/>
      <c r="C509" s="209"/>
      <c r="D509" s="237"/>
      <c r="E509" s="238"/>
      <c r="F509" s="208"/>
      <c r="G509" s="209"/>
      <c r="H509" s="209"/>
      <c r="I509" s="209"/>
      <c r="J509" s="209"/>
      <c r="K509" s="209"/>
      <c r="L509" s="209"/>
      <c r="M509" s="209"/>
      <c r="N509" s="209"/>
      <c r="O509" s="209"/>
      <c r="P509" s="209"/>
      <c r="Q509" s="209"/>
      <c r="R509" s="209"/>
      <c r="S509" s="209"/>
      <c r="T509" s="209"/>
      <c r="U509" s="209"/>
      <c r="V509" s="209"/>
      <c r="W509" s="209"/>
      <c r="X509" s="209"/>
      <c r="Y509" s="209"/>
      <c r="Z509" s="209"/>
    </row>
    <row r="510" spans="2:26">
      <c r="B510" s="209"/>
      <c r="C510" s="209"/>
      <c r="D510" s="237"/>
      <c r="E510" s="238"/>
      <c r="F510" s="208"/>
      <c r="G510" s="209"/>
      <c r="H510" s="209"/>
      <c r="I510" s="209"/>
      <c r="J510" s="209"/>
      <c r="K510" s="209"/>
      <c r="L510" s="209"/>
      <c r="M510" s="209"/>
      <c r="N510" s="209"/>
      <c r="O510" s="209"/>
      <c r="P510" s="209"/>
      <c r="Q510" s="209"/>
      <c r="R510" s="209"/>
      <c r="S510" s="209"/>
      <c r="T510" s="209"/>
      <c r="U510" s="209"/>
      <c r="V510" s="209"/>
      <c r="W510" s="209"/>
      <c r="X510" s="209"/>
      <c r="Y510" s="209"/>
      <c r="Z510" s="209"/>
    </row>
    <row r="511" spans="2:26">
      <c r="B511" s="209"/>
      <c r="C511" s="209"/>
      <c r="D511" s="237"/>
      <c r="E511" s="238"/>
      <c r="F511" s="208"/>
      <c r="G511" s="209"/>
      <c r="H511" s="209"/>
      <c r="I511" s="209"/>
      <c r="J511" s="209"/>
      <c r="K511" s="209"/>
      <c r="L511" s="209"/>
      <c r="M511" s="209"/>
      <c r="N511" s="209"/>
      <c r="O511" s="209"/>
      <c r="P511" s="209"/>
      <c r="Q511" s="209"/>
      <c r="R511" s="209"/>
      <c r="S511" s="209"/>
      <c r="T511" s="209"/>
      <c r="U511" s="209"/>
      <c r="V511" s="209"/>
      <c r="W511" s="209"/>
      <c r="X511" s="209"/>
      <c r="Y511" s="209"/>
      <c r="Z511" s="209"/>
    </row>
    <row r="512" spans="2:26">
      <c r="B512" s="209"/>
      <c r="C512" s="209"/>
      <c r="D512" s="237"/>
      <c r="E512" s="238"/>
      <c r="F512" s="208"/>
      <c r="G512" s="209"/>
      <c r="H512" s="209"/>
      <c r="I512" s="209"/>
      <c r="J512" s="209"/>
      <c r="K512" s="209"/>
      <c r="L512" s="209"/>
      <c r="M512" s="209"/>
      <c r="N512" s="209"/>
      <c r="O512" s="209"/>
      <c r="P512" s="209"/>
      <c r="Q512" s="209"/>
      <c r="R512" s="209"/>
      <c r="S512" s="209"/>
      <c r="T512" s="209"/>
      <c r="U512" s="209"/>
      <c r="V512" s="209"/>
      <c r="W512" s="209"/>
      <c r="X512" s="209"/>
      <c r="Y512" s="209"/>
      <c r="Z512" s="209"/>
    </row>
    <row r="513" spans="2:26">
      <c r="B513" s="209"/>
      <c r="C513" s="209"/>
      <c r="D513" s="237"/>
      <c r="E513" s="238"/>
      <c r="F513" s="208"/>
      <c r="G513" s="209"/>
      <c r="H513" s="209"/>
      <c r="I513" s="209"/>
      <c r="J513" s="209"/>
      <c r="K513" s="209"/>
      <c r="L513" s="209"/>
      <c r="M513" s="209"/>
      <c r="N513" s="209"/>
      <c r="O513" s="209"/>
      <c r="P513" s="209"/>
      <c r="Q513" s="209"/>
      <c r="R513" s="209"/>
      <c r="S513" s="209"/>
      <c r="T513" s="209"/>
      <c r="U513" s="209"/>
      <c r="V513" s="209"/>
      <c r="W513" s="209"/>
      <c r="X513" s="209"/>
      <c r="Y513" s="209"/>
      <c r="Z513" s="209"/>
    </row>
    <row r="514" spans="2:26">
      <c r="B514" s="209"/>
      <c r="C514" s="209"/>
      <c r="D514" s="237"/>
      <c r="E514" s="238"/>
      <c r="F514" s="208"/>
      <c r="G514" s="209"/>
      <c r="H514" s="209"/>
      <c r="I514" s="209"/>
      <c r="J514" s="209"/>
      <c r="K514" s="209"/>
      <c r="L514" s="209"/>
      <c r="M514" s="209"/>
      <c r="N514" s="209"/>
      <c r="O514" s="209"/>
      <c r="P514" s="209"/>
      <c r="Q514" s="209"/>
      <c r="R514" s="209"/>
      <c r="S514" s="209"/>
      <c r="T514" s="209"/>
      <c r="U514" s="209"/>
      <c r="V514" s="209"/>
      <c r="W514" s="209"/>
      <c r="X514" s="209"/>
      <c r="Y514" s="209"/>
      <c r="Z514" s="209"/>
    </row>
    <row r="515" spans="2:26">
      <c r="B515" s="209"/>
      <c r="C515" s="209"/>
      <c r="D515" s="237"/>
      <c r="E515" s="238"/>
      <c r="F515" s="208"/>
      <c r="G515" s="209"/>
      <c r="H515" s="209"/>
      <c r="I515" s="209"/>
      <c r="J515" s="209"/>
      <c r="K515" s="209"/>
      <c r="L515" s="209"/>
      <c r="M515" s="209"/>
      <c r="N515" s="209"/>
      <c r="O515" s="209"/>
      <c r="P515" s="209"/>
      <c r="Q515" s="209"/>
      <c r="R515" s="209"/>
      <c r="S515" s="209"/>
      <c r="T515" s="209"/>
      <c r="U515" s="209"/>
      <c r="V515" s="209"/>
      <c r="W515" s="209"/>
      <c r="X515" s="209"/>
      <c r="Y515" s="209"/>
      <c r="Z515" s="209"/>
    </row>
    <row r="516" spans="2:26">
      <c r="B516" s="209"/>
      <c r="C516" s="209"/>
      <c r="D516" s="237"/>
      <c r="E516" s="238"/>
      <c r="F516" s="208"/>
      <c r="G516" s="209"/>
      <c r="H516" s="209"/>
      <c r="I516" s="209"/>
      <c r="J516" s="209"/>
      <c r="K516" s="209"/>
      <c r="L516" s="209"/>
      <c r="M516" s="209"/>
      <c r="N516" s="209"/>
      <c r="O516" s="209"/>
      <c r="P516" s="209"/>
      <c r="Q516" s="209"/>
      <c r="R516" s="209"/>
      <c r="S516" s="209"/>
      <c r="T516" s="209"/>
      <c r="U516" s="209"/>
      <c r="V516" s="209"/>
      <c r="W516" s="209"/>
      <c r="X516" s="209"/>
      <c r="Y516" s="209"/>
      <c r="Z516" s="209"/>
    </row>
    <row r="517" spans="2:26">
      <c r="B517" s="209"/>
      <c r="C517" s="209"/>
      <c r="D517" s="237"/>
      <c r="E517" s="238"/>
      <c r="F517" s="208"/>
      <c r="G517" s="209"/>
      <c r="H517" s="209"/>
      <c r="I517" s="209"/>
      <c r="J517" s="209"/>
      <c r="K517" s="209"/>
      <c r="L517" s="209"/>
      <c r="M517" s="209"/>
      <c r="N517" s="209"/>
      <c r="O517" s="209"/>
      <c r="P517" s="209"/>
      <c r="Q517" s="209"/>
      <c r="R517" s="209"/>
      <c r="S517" s="209"/>
      <c r="T517" s="209"/>
      <c r="U517" s="209"/>
      <c r="V517" s="209"/>
      <c r="W517" s="209"/>
      <c r="X517" s="209"/>
      <c r="Y517" s="209"/>
      <c r="Z517" s="209"/>
    </row>
    <row r="518" spans="2:26">
      <c r="B518" s="209"/>
      <c r="C518" s="209"/>
      <c r="D518" s="237"/>
      <c r="E518" s="238"/>
      <c r="F518" s="208"/>
      <c r="G518" s="209"/>
      <c r="H518" s="209"/>
      <c r="I518" s="209"/>
      <c r="J518" s="209"/>
      <c r="K518" s="209"/>
      <c r="L518" s="209"/>
      <c r="M518" s="209"/>
      <c r="N518" s="209"/>
      <c r="O518" s="209"/>
      <c r="P518" s="209"/>
      <c r="Q518" s="209"/>
      <c r="R518" s="209"/>
      <c r="S518" s="209"/>
      <c r="T518" s="209"/>
      <c r="U518" s="209"/>
      <c r="V518" s="209"/>
      <c r="W518" s="209"/>
      <c r="X518" s="209"/>
      <c r="Y518" s="209"/>
      <c r="Z518" s="209"/>
    </row>
    <row r="519" spans="2:26">
      <c r="B519" s="209"/>
      <c r="C519" s="209"/>
      <c r="D519" s="237"/>
      <c r="E519" s="238"/>
      <c r="F519" s="208"/>
      <c r="G519" s="209"/>
      <c r="H519" s="209"/>
      <c r="I519" s="209"/>
      <c r="J519" s="209"/>
      <c r="K519" s="209"/>
      <c r="L519" s="209"/>
      <c r="M519" s="209"/>
      <c r="N519" s="209"/>
      <c r="O519" s="209"/>
      <c r="P519" s="209"/>
      <c r="Q519" s="209"/>
      <c r="R519" s="209"/>
      <c r="S519" s="209"/>
      <c r="T519" s="209"/>
      <c r="U519" s="209"/>
      <c r="V519" s="209"/>
      <c r="W519" s="209"/>
      <c r="X519" s="209"/>
      <c r="Y519" s="209"/>
      <c r="Z519" s="209"/>
    </row>
    <row r="520" spans="2:26">
      <c r="B520" s="209"/>
      <c r="C520" s="209"/>
      <c r="D520" s="237"/>
      <c r="E520" s="238"/>
      <c r="F520" s="208"/>
      <c r="G520" s="209"/>
      <c r="H520" s="209"/>
      <c r="I520" s="209"/>
      <c r="J520" s="209"/>
      <c r="K520" s="209"/>
      <c r="L520" s="209"/>
      <c r="M520" s="209"/>
      <c r="N520" s="209"/>
      <c r="O520" s="209"/>
      <c r="P520" s="209"/>
      <c r="Q520" s="209"/>
      <c r="R520" s="209"/>
      <c r="S520" s="209"/>
      <c r="T520" s="209"/>
      <c r="U520" s="209"/>
      <c r="V520" s="209"/>
      <c r="W520" s="209"/>
      <c r="X520" s="209"/>
      <c r="Y520" s="209"/>
      <c r="Z520" s="209"/>
    </row>
    <row r="521" spans="2:26">
      <c r="B521" s="209"/>
      <c r="C521" s="209"/>
      <c r="D521" s="237"/>
      <c r="E521" s="238"/>
      <c r="F521" s="208"/>
      <c r="G521" s="209"/>
      <c r="H521" s="209"/>
      <c r="I521" s="209"/>
      <c r="J521" s="209"/>
      <c r="K521" s="209"/>
      <c r="L521" s="209"/>
      <c r="M521" s="209"/>
      <c r="N521" s="209"/>
      <c r="O521" s="209"/>
      <c r="P521" s="209"/>
      <c r="Q521" s="209"/>
      <c r="R521" s="209"/>
      <c r="S521" s="209"/>
      <c r="T521" s="209"/>
      <c r="U521" s="209"/>
      <c r="V521" s="209"/>
      <c r="W521" s="209"/>
      <c r="X521" s="209"/>
      <c r="Y521" s="209"/>
      <c r="Z521" s="209"/>
    </row>
    <row r="522" spans="2:26">
      <c r="B522" s="209"/>
      <c r="C522" s="209"/>
      <c r="D522" s="237"/>
      <c r="E522" s="238"/>
      <c r="F522" s="208"/>
      <c r="G522" s="209"/>
      <c r="H522" s="209"/>
      <c r="I522" s="209"/>
      <c r="J522" s="209"/>
      <c r="K522" s="209"/>
      <c r="L522" s="209"/>
      <c r="M522" s="209"/>
      <c r="N522" s="209"/>
      <c r="O522" s="209"/>
      <c r="P522" s="209"/>
      <c r="Q522" s="209"/>
      <c r="R522" s="209"/>
      <c r="S522" s="209"/>
      <c r="T522" s="209"/>
      <c r="U522" s="209"/>
      <c r="V522" s="209"/>
      <c r="W522" s="209"/>
      <c r="X522" s="209"/>
      <c r="Y522" s="209"/>
      <c r="Z522" s="209"/>
    </row>
    <row r="523" spans="2:26">
      <c r="B523" s="209"/>
      <c r="C523" s="209"/>
      <c r="D523" s="237"/>
      <c r="E523" s="238"/>
      <c r="F523" s="208"/>
      <c r="G523" s="209"/>
      <c r="H523" s="209"/>
      <c r="I523" s="209"/>
      <c r="J523" s="209"/>
      <c r="K523" s="209"/>
      <c r="L523" s="209"/>
      <c r="M523" s="209"/>
      <c r="N523" s="209"/>
      <c r="O523" s="209"/>
      <c r="P523" s="209"/>
      <c r="Q523" s="209"/>
      <c r="R523" s="209"/>
      <c r="S523" s="209"/>
      <c r="T523" s="209"/>
      <c r="U523" s="209"/>
      <c r="V523" s="209"/>
      <c r="W523" s="209"/>
      <c r="X523" s="209"/>
      <c r="Y523" s="209"/>
      <c r="Z523" s="209"/>
    </row>
    <row r="524" spans="2:26">
      <c r="B524" s="209"/>
      <c r="C524" s="209"/>
      <c r="D524" s="237"/>
      <c r="E524" s="238"/>
      <c r="F524" s="208"/>
      <c r="G524" s="209"/>
      <c r="H524" s="209"/>
      <c r="I524" s="209"/>
      <c r="J524" s="209"/>
      <c r="K524" s="209"/>
      <c r="L524" s="209"/>
      <c r="M524" s="209"/>
      <c r="N524" s="209"/>
      <c r="O524" s="209"/>
      <c r="P524" s="209"/>
      <c r="Q524" s="209"/>
      <c r="R524" s="209"/>
      <c r="S524" s="209"/>
      <c r="T524" s="209"/>
      <c r="U524" s="209"/>
      <c r="V524" s="209"/>
      <c r="W524" s="209"/>
      <c r="X524" s="209"/>
      <c r="Y524" s="209"/>
      <c r="Z524" s="209"/>
    </row>
    <row r="525" spans="2:26">
      <c r="B525" s="209"/>
      <c r="C525" s="209"/>
      <c r="D525" s="237"/>
      <c r="E525" s="238"/>
      <c r="F525" s="208"/>
      <c r="G525" s="209"/>
      <c r="H525" s="209"/>
      <c r="I525" s="209"/>
      <c r="J525" s="209"/>
      <c r="K525" s="209"/>
      <c r="L525" s="209"/>
      <c r="M525" s="209"/>
      <c r="N525" s="209"/>
      <c r="O525" s="209"/>
      <c r="P525" s="209"/>
      <c r="Q525" s="209"/>
      <c r="R525" s="209"/>
      <c r="S525" s="209"/>
      <c r="T525" s="209"/>
      <c r="U525" s="209"/>
      <c r="V525" s="209"/>
      <c r="W525" s="209"/>
      <c r="X525" s="209"/>
      <c r="Y525" s="209"/>
      <c r="Z525" s="209"/>
    </row>
    <row r="526" spans="2:26">
      <c r="B526" s="209"/>
      <c r="C526" s="209"/>
      <c r="D526" s="237"/>
      <c r="E526" s="238"/>
      <c r="F526" s="208"/>
      <c r="G526" s="209"/>
      <c r="H526" s="209"/>
      <c r="I526" s="209"/>
      <c r="J526" s="209"/>
      <c r="K526" s="209"/>
      <c r="L526" s="209"/>
      <c r="M526" s="209"/>
      <c r="N526" s="209"/>
      <c r="O526" s="209"/>
      <c r="P526" s="209"/>
      <c r="Q526" s="209"/>
      <c r="R526" s="209"/>
      <c r="S526" s="209"/>
      <c r="T526" s="209"/>
      <c r="U526" s="209"/>
      <c r="V526" s="209"/>
      <c r="W526" s="209"/>
      <c r="X526" s="209"/>
      <c r="Y526" s="209"/>
      <c r="Z526" s="209"/>
    </row>
    <row r="527" spans="2:26">
      <c r="B527" s="209"/>
      <c r="C527" s="209"/>
      <c r="D527" s="237"/>
      <c r="E527" s="238"/>
      <c r="F527" s="208"/>
      <c r="G527" s="209"/>
      <c r="H527" s="209"/>
      <c r="I527" s="209"/>
      <c r="J527" s="209"/>
      <c r="K527" s="209"/>
      <c r="L527" s="209"/>
      <c r="M527" s="209"/>
      <c r="N527" s="209"/>
      <c r="O527" s="209"/>
      <c r="P527" s="209"/>
      <c r="Q527" s="209"/>
      <c r="R527" s="209"/>
      <c r="S527" s="209"/>
      <c r="T527" s="209"/>
      <c r="U527" s="209"/>
      <c r="V527" s="209"/>
      <c r="W527" s="209"/>
      <c r="X527" s="209"/>
      <c r="Y527" s="209"/>
      <c r="Z527" s="209"/>
    </row>
    <row r="528" spans="2:26">
      <c r="B528" s="209"/>
      <c r="C528" s="209"/>
      <c r="D528" s="237"/>
      <c r="E528" s="238"/>
      <c r="F528" s="208"/>
      <c r="G528" s="209"/>
      <c r="H528" s="209"/>
      <c r="I528" s="209"/>
      <c r="J528" s="209"/>
      <c r="K528" s="209"/>
      <c r="L528" s="209"/>
      <c r="M528" s="209"/>
      <c r="N528" s="209"/>
      <c r="O528" s="209"/>
      <c r="P528" s="209"/>
      <c r="Q528" s="209"/>
      <c r="R528" s="209"/>
      <c r="S528" s="209"/>
      <c r="T528" s="209"/>
      <c r="U528" s="209"/>
      <c r="V528" s="209"/>
      <c r="W528" s="209"/>
      <c r="X528" s="209"/>
      <c r="Y528" s="209"/>
      <c r="Z528" s="209"/>
    </row>
    <row r="529" spans="2:26">
      <c r="B529" s="209"/>
      <c r="C529" s="209"/>
      <c r="D529" s="237"/>
      <c r="E529" s="238"/>
      <c r="F529" s="208"/>
      <c r="G529" s="209"/>
      <c r="H529" s="209"/>
      <c r="I529" s="209"/>
      <c r="J529" s="209"/>
      <c r="K529" s="209"/>
      <c r="L529" s="209"/>
      <c r="M529" s="209"/>
      <c r="N529" s="209"/>
      <c r="O529" s="209"/>
      <c r="P529" s="209"/>
      <c r="Q529" s="209"/>
      <c r="R529" s="209"/>
      <c r="S529" s="209"/>
      <c r="T529" s="209"/>
      <c r="U529" s="209"/>
      <c r="V529" s="209"/>
      <c r="W529" s="209"/>
      <c r="X529" s="209"/>
      <c r="Y529" s="209"/>
      <c r="Z529" s="209"/>
    </row>
    <row r="530" spans="2:26">
      <c r="B530" s="209"/>
      <c r="C530" s="209"/>
      <c r="D530" s="237"/>
      <c r="E530" s="238"/>
      <c r="F530" s="208"/>
      <c r="G530" s="209"/>
      <c r="H530" s="209"/>
      <c r="I530" s="209"/>
      <c r="J530" s="209"/>
      <c r="K530" s="209"/>
      <c r="L530" s="209"/>
      <c r="M530" s="209"/>
      <c r="N530" s="209"/>
      <c r="O530" s="209"/>
      <c r="P530" s="209"/>
      <c r="Q530" s="209"/>
      <c r="R530" s="209"/>
      <c r="S530" s="209"/>
      <c r="T530" s="209"/>
      <c r="U530" s="209"/>
      <c r="V530" s="209"/>
      <c r="W530" s="209"/>
      <c r="X530" s="209"/>
      <c r="Y530" s="209"/>
      <c r="Z530" s="209"/>
    </row>
    <row r="531" spans="2:26">
      <c r="B531" s="209"/>
      <c r="C531" s="209"/>
      <c r="D531" s="237"/>
      <c r="E531" s="238"/>
      <c r="F531" s="208"/>
      <c r="G531" s="209"/>
      <c r="H531" s="209"/>
      <c r="I531" s="209"/>
      <c r="J531" s="209"/>
      <c r="K531" s="209"/>
      <c r="L531" s="209"/>
      <c r="M531" s="209"/>
      <c r="N531" s="209"/>
      <c r="O531" s="209"/>
      <c r="P531" s="209"/>
      <c r="Q531" s="209"/>
      <c r="R531" s="209"/>
      <c r="S531" s="209"/>
      <c r="T531" s="209"/>
      <c r="U531" s="209"/>
      <c r="V531" s="209"/>
      <c r="W531" s="209"/>
      <c r="X531" s="209"/>
      <c r="Y531" s="209"/>
      <c r="Z531" s="209"/>
    </row>
    <row r="532" spans="2:26">
      <c r="B532" s="209"/>
      <c r="C532" s="209"/>
      <c r="D532" s="237"/>
      <c r="E532" s="238"/>
      <c r="F532" s="208"/>
      <c r="G532" s="209"/>
      <c r="H532" s="209"/>
      <c r="I532" s="209"/>
      <c r="J532" s="209"/>
      <c r="K532" s="209"/>
      <c r="L532" s="209"/>
      <c r="M532" s="209"/>
      <c r="N532" s="209"/>
      <c r="O532" s="209"/>
      <c r="P532" s="209"/>
      <c r="Q532" s="209"/>
      <c r="R532" s="209"/>
      <c r="S532" s="209"/>
      <c r="T532" s="209"/>
      <c r="U532" s="209"/>
      <c r="V532" s="209"/>
      <c r="W532" s="209"/>
      <c r="X532" s="209"/>
      <c r="Y532" s="209"/>
      <c r="Z532" s="209"/>
    </row>
    <row r="533" spans="2:26">
      <c r="B533" s="209"/>
      <c r="C533" s="209"/>
      <c r="D533" s="237"/>
      <c r="E533" s="238"/>
      <c r="F533" s="208"/>
      <c r="G533" s="209"/>
      <c r="H533" s="209"/>
      <c r="I533" s="209"/>
      <c r="J533" s="209"/>
      <c r="K533" s="209"/>
      <c r="L533" s="209"/>
      <c r="M533" s="209"/>
      <c r="N533" s="209"/>
      <c r="O533" s="209"/>
      <c r="P533" s="209"/>
      <c r="Q533" s="209"/>
      <c r="R533" s="209"/>
      <c r="S533" s="209"/>
      <c r="T533" s="209"/>
      <c r="U533" s="209"/>
      <c r="V533" s="209"/>
      <c r="W533" s="209"/>
      <c r="X533" s="209"/>
      <c r="Y533" s="209"/>
      <c r="Z533" s="209"/>
    </row>
    <row r="534" spans="2:26">
      <c r="B534" s="209"/>
      <c r="C534" s="209"/>
      <c r="D534" s="237"/>
      <c r="E534" s="238"/>
      <c r="F534" s="208"/>
      <c r="G534" s="209"/>
      <c r="H534" s="209"/>
      <c r="I534" s="209"/>
      <c r="J534" s="209"/>
      <c r="K534" s="209"/>
      <c r="L534" s="209"/>
      <c r="M534" s="209"/>
      <c r="N534" s="209"/>
      <c r="O534" s="209"/>
      <c r="P534" s="209"/>
      <c r="Q534" s="209"/>
      <c r="R534" s="209"/>
      <c r="S534" s="209"/>
      <c r="T534" s="209"/>
      <c r="U534" s="209"/>
      <c r="V534" s="209"/>
      <c r="W534" s="209"/>
      <c r="X534" s="209"/>
      <c r="Y534" s="209"/>
      <c r="Z534" s="209"/>
    </row>
    <row r="535" spans="2:26">
      <c r="B535" s="209"/>
      <c r="C535" s="209"/>
      <c r="D535" s="237"/>
      <c r="E535" s="238"/>
      <c r="F535" s="208"/>
      <c r="G535" s="209"/>
      <c r="H535" s="209"/>
      <c r="I535" s="209"/>
      <c r="J535" s="209"/>
      <c r="K535" s="209"/>
      <c r="L535" s="209"/>
      <c r="M535" s="209"/>
      <c r="N535" s="209"/>
      <c r="O535" s="209"/>
      <c r="P535" s="209"/>
      <c r="Q535" s="209"/>
      <c r="R535" s="209"/>
      <c r="S535" s="209"/>
      <c r="T535" s="209"/>
      <c r="U535" s="209"/>
      <c r="V535" s="209"/>
      <c r="W535" s="209"/>
      <c r="X535" s="209"/>
      <c r="Y535" s="209"/>
      <c r="Z535" s="209"/>
    </row>
    <row r="536" spans="2:26">
      <c r="B536" s="209"/>
      <c r="C536" s="209"/>
      <c r="D536" s="237"/>
      <c r="E536" s="238"/>
      <c r="F536" s="208"/>
      <c r="G536" s="209"/>
      <c r="H536" s="209"/>
      <c r="I536" s="209"/>
      <c r="J536" s="209"/>
      <c r="K536" s="209"/>
      <c r="L536" s="209"/>
      <c r="M536" s="209"/>
      <c r="N536" s="209"/>
      <c r="O536" s="209"/>
      <c r="P536" s="209"/>
      <c r="Q536" s="209"/>
      <c r="R536" s="209"/>
      <c r="S536" s="209"/>
      <c r="T536" s="209"/>
      <c r="U536" s="209"/>
      <c r="V536" s="209"/>
      <c r="W536" s="209"/>
      <c r="X536" s="209"/>
      <c r="Y536" s="209"/>
      <c r="Z536" s="209"/>
    </row>
    <row r="537" spans="2:26">
      <c r="B537" s="209"/>
      <c r="C537" s="209"/>
      <c r="D537" s="237"/>
      <c r="E537" s="238"/>
      <c r="F537" s="208"/>
      <c r="G537" s="209"/>
      <c r="H537" s="209"/>
      <c r="I537" s="209"/>
      <c r="J537" s="209"/>
      <c r="K537" s="209"/>
      <c r="L537" s="209"/>
      <c r="M537" s="209"/>
      <c r="N537" s="209"/>
      <c r="O537" s="209"/>
      <c r="P537" s="209"/>
      <c r="Q537" s="209"/>
      <c r="R537" s="209"/>
      <c r="S537" s="209"/>
      <c r="T537" s="209"/>
      <c r="U537" s="209"/>
      <c r="V537" s="209"/>
      <c r="W537" s="209"/>
      <c r="X537" s="209"/>
      <c r="Y537" s="209"/>
      <c r="Z537" s="209"/>
    </row>
    <row r="538" spans="2:26">
      <c r="B538" s="209"/>
      <c r="C538" s="209"/>
      <c r="D538" s="237"/>
      <c r="E538" s="238"/>
      <c r="F538" s="208"/>
      <c r="G538" s="209"/>
      <c r="H538" s="209"/>
      <c r="I538" s="209"/>
      <c r="J538" s="209"/>
      <c r="K538" s="209"/>
      <c r="L538" s="209"/>
      <c r="M538" s="209"/>
      <c r="N538" s="209"/>
      <c r="O538" s="209"/>
      <c r="P538" s="209"/>
      <c r="Q538" s="209"/>
      <c r="R538" s="209"/>
      <c r="S538" s="209"/>
      <c r="T538" s="209"/>
      <c r="U538" s="209"/>
      <c r="V538" s="209"/>
      <c r="W538" s="209"/>
      <c r="X538" s="209"/>
      <c r="Y538" s="209"/>
      <c r="Z538" s="209"/>
    </row>
    <row r="539" spans="2:26">
      <c r="B539" s="209"/>
      <c r="C539" s="209"/>
      <c r="D539" s="237"/>
      <c r="E539" s="238"/>
      <c r="F539" s="208"/>
      <c r="G539" s="209"/>
      <c r="H539" s="209"/>
      <c r="I539" s="209"/>
      <c r="J539" s="209"/>
      <c r="K539" s="209"/>
      <c r="L539" s="209"/>
      <c r="M539" s="209"/>
      <c r="N539" s="209"/>
      <c r="O539" s="209"/>
      <c r="P539" s="209"/>
      <c r="Q539" s="209"/>
      <c r="R539" s="209"/>
      <c r="S539" s="209"/>
      <c r="T539" s="209"/>
      <c r="U539" s="209"/>
      <c r="V539" s="209"/>
      <c r="W539" s="209"/>
      <c r="X539" s="209"/>
      <c r="Y539" s="209"/>
      <c r="Z539" s="209"/>
    </row>
    <row r="540" spans="2:26">
      <c r="B540" s="209"/>
      <c r="C540" s="209"/>
      <c r="D540" s="237"/>
      <c r="E540" s="238"/>
      <c r="F540" s="208"/>
      <c r="G540" s="209"/>
      <c r="H540" s="209"/>
      <c r="I540" s="209"/>
      <c r="J540" s="209"/>
      <c r="K540" s="209"/>
      <c r="L540" s="209"/>
      <c r="M540" s="209"/>
      <c r="N540" s="209"/>
      <c r="O540" s="209"/>
      <c r="P540" s="209"/>
      <c r="Q540" s="209"/>
      <c r="R540" s="209"/>
      <c r="S540" s="209"/>
      <c r="T540" s="209"/>
      <c r="U540" s="209"/>
      <c r="V540" s="209"/>
      <c r="W540" s="209"/>
      <c r="X540" s="209"/>
      <c r="Y540" s="209"/>
      <c r="Z540" s="209"/>
    </row>
    <row r="541" spans="2:26">
      <c r="B541" s="209"/>
      <c r="C541" s="209"/>
      <c r="D541" s="237"/>
      <c r="E541" s="238"/>
      <c r="F541" s="208"/>
      <c r="G541" s="209"/>
      <c r="H541" s="209"/>
      <c r="I541" s="209"/>
      <c r="J541" s="209"/>
      <c r="K541" s="209"/>
      <c r="L541" s="209"/>
      <c r="M541" s="209"/>
      <c r="N541" s="209"/>
      <c r="O541" s="209"/>
      <c r="P541" s="209"/>
      <c r="Q541" s="209"/>
      <c r="R541" s="209"/>
      <c r="S541" s="209"/>
      <c r="T541" s="209"/>
      <c r="U541" s="209"/>
      <c r="V541" s="209"/>
      <c r="W541" s="209"/>
      <c r="X541" s="209"/>
      <c r="Y541" s="209"/>
      <c r="Z541" s="209"/>
    </row>
    <row r="542" spans="2:26">
      <c r="B542" s="209"/>
      <c r="C542" s="209"/>
      <c r="D542" s="237"/>
      <c r="E542" s="238"/>
      <c r="F542" s="208"/>
      <c r="G542" s="209"/>
      <c r="H542" s="209"/>
      <c r="I542" s="209"/>
      <c r="J542" s="209"/>
      <c r="K542" s="209"/>
      <c r="L542" s="209"/>
      <c r="M542" s="209"/>
      <c r="N542" s="209"/>
      <c r="O542" s="209"/>
      <c r="P542" s="209"/>
      <c r="Q542" s="209"/>
      <c r="R542" s="209"/>
      <c r="S542" s="209"/>
      <c r="T542" s="209"/>
      <c r="U542" s="209"/>
      <c r="V542" s="209"/>
      <c r="W542" s="209"/>
      <c r="X542" s="209"/>
      <c r="Y542" s="209"/>
      <c r="Z542" s="209"/>
    </row>
    <row r="543" spans="2:26">
      <c r="B543" s="209"/>
      <c r="C543" s="209"/>
      <c r="D543" s="237"/>
      <c r="E543" s="238"/>
      <c r="F543" s="208"/>
      <c r="G543" s="209"/>
      <c r="H543" s="209"/>
      <c r="I543" s="209"/>
      <c r="J543" s="209"/>
      <c r="K543" s="209"/>
      <c r="L543" s="209"/>
      <c r="M543" s="209"/>
      <c r="N543" s="209"/>
      <c r="O543" s="209"/>
      <c r="P543" s="209"/>
      <c r="Q543" s="209"/>
      <c r="R543" s="209"/>
      <c r="S543" s="209"/>
      <c r="T543" s="209"/>
      <c r="U543" s="209"/>
      <c r="V543" s="209"/>
      <c r="W543" s="209"/>
      <c r="X543" s="209"/>
      <c r="Y543" s="209"/>
      <c r="Z543" s="209"/>
    </row>
    <row r="544" spans="2:26">
      <c r="B544" s="209"/>
      <c r="C544" s="209"/>
      <c r="D544" s="237"/>
      <c r="E544" s="238"/>
      <c r="F544" s="208"/>
      <c r="G544" s="209"/>
      <c r="H544" s="209"/>
      <c r="I544" s="209"/>
      <c r="J544" s="209"/>
      <c r="K544" s="209"/>
      <c r="L544" s="209"/>
      <c r="M544" s="209"/>
      <c r="N544" s="209"/>
      <c r="O544" s="209"/>
      <c r="P544" s="209"/>
      <c r="Q544" s="209"/>
      <c r="R544" s="209"/>
      <c r="S544" s="209"/>
      <c r="T544" s="209"/>
      <c r="U544" s="209"/>
      <c r="V544" s="209"/>
      <c r="W544" s="209"/>
      <c r="X544" s="209"/>
      <c r="Y544" s="209"/>
      <c r="Z544" s="209"/>
    </row>
    <row r="545" spans="2:26">
      <c r="B545" s="209"/>
      <c r="C545" s="209"/>
      <c r="D545" s="237"/>
      <c r="E545" s="238"/>
      <c r="F545" s="208"/>
      <c r="G545" s="209"/>
      <c r="H545" s="209"/>
      <c r="I545" s="209"/>
      <c r="J545" s="209"/>
      <c r="K545" s="209"/>
      <c r="L545" s="209"/>
      <c r="M545" s="209"/>
      <c r="N545" s="209"/>
      <c r="O545" s="209"/>
      <c r="P545" s="209"/>
      <c r="Q545" s="209"/>
      <c r="R545" s="209"/>
      <c r="S545" s="209"/>
      <c r="T545" s="209"/>
      <c r="U545" s="209"/>
      <c r="V545" s="209"/>
      <c r="W545" s="209"/>
      <c r="X545" s="209"/>
      <c r="Y545" s="209"/>
      <c r="Z545" s="209"/>
    </row>
    <row r="546" spans="2:26">
      <c r="B546" s="209"/>
      <c r="C546" s="209"/>
      <c r="D546" s="237"/>
      <c r="E546" s="238"/>
      <c r="F546" s="208"/>
      <c r="G546" s="209"/>
      <c r="H546" s="209"/>
      <c r="I546" s="209"/>
      <c r="J546" s="209"/>
      <c r="K546" s="209"/>
      <c r="L546" s="209"/>
      <c r="M546" s="209"/>
      <c r="N546" s="209"/>
      <c r="O546" s="209"/>
      <c r="P546" s="209"/>
      <c r="Q546" s="209"/>
      <c r="R546" s="209"/>
      <c r="S546" s="209"/>
      <c r="T546" s="209"/>
      <c r="U546" s="209"/>
      <c r="V546" s="209"/>
      <c r="W546" s="209"/>
      <c r="X546" s="209"/>
      <c r="Y546" s="209"/>
      <c r="Z546" s="209"/>
    </row>
    <row r="547" spans="2:26">
      <c r="B547" s="209"/>
      <c r="C547" s="209"/>
      <c r="D547" s="237"/>
      <c r="E547" s="238"/>
      <c r="F547" s="208"/>
      <c r="G547" s="209"/>
      <c r="H547" s="209"/>
      <c r="I547" s="209"/>
      <c r="J547" s="209"/>
      <c r="K547" s="209"/>
      <c r="L547" s="209"/>
      <c r="M547" s="209"/>
      <c r="N547" s="209"/>
      <c r="O547" s="209"/>
      <c r="P547" s="209"/>
      <c r="Q547" s="209"/>
      <c r="R547" s="209"/>
      <c r="S547" s="209"/>
      <c r="T547" s="209"/>
      <c r="U547" s="209"/>
      <c r="V547" s="209"/>
      <c r="W547" s="209"/>
      <c r="X547" s="209"/>
      <c r="Y547" s="209"/>
      <c r="Z547" s="209"/>
    </row>
    <row r="548" spans="2:26">
      <c r="B548" s="209"/>
      <c r="C548" s="209"/>
      <c r="D548" s="237"/>
      <c r="E548" s="238"/>
      <c r="F548" s="208"/>
      <c r="G548" s="209"/>
      <c r="H548" s="209"/>
      <c r="I548" s="209"/>
      <c r="J548" s="209"/>
      <c r="K548" s="209"/>
      <c r="L548" s="209"/>
      <c r="M548" s="209"/>
      <c r="N548" s="209"/>
      <c r="O548" s="209"/>
      <c r="P548" s="209"/>
      <c r="Q548" s="209"/>
      <c r="R548" s="209"/>
      <c r="S548" s="209"/>
      <c r="T548" s="209"/>
      <c r="U548" s="209"/>
      <c r="V548" s="209"/>
      <c r="W548" s="209"/>
      <c r="X548" s="209"/>
      <c r="Y548" s="209"/>
      <c r="Z548" s="209"/>
    </row>
    <row r="549" spans="2:26">
      <c r="B549" s="209"/>
      <c r="C549" s="209"/>
      <c r="D549" s="237"/>
      <c r="E549" s="238"/>
      <c r="F549" s="208"/>
      <c r="G549" s="209"/>
      <c r="H549" s="209"/>
      <c r="I549" s="209"/>
      <c r="J549" s="209"/>
      <c r="K549" s="209"/>
      <c r="L549" s="209"/>
      <c r="M549" s="209"/>
      <c r="N549" s="209"/>
      <c r="O549" s="209"/>
      <c r="P549" s="209"/>
      <c r="Q549" s="209"/>
      <c r="R549" s="209"/>
      <c r="S549" s="209"/>
      <c r="T549" s="209"/>
      <c r="U549" s="209"/>
      <c r="V549" s="209"/>
      <c r="W549" s="209"/>
      <c r="X549" s="209"/>
      <c r="Y549" s="209"/>
      <c r="Z549" s="209"/>
    </row>
    <row r="550" spans="2:26">
      <c r="B550" s="209"/>
      <c r="C550" s="209"/>
      <c r="D550" s="237"/>
      <c r="E550" s="238"/>
      <c r="F550" s="208"/>
      <c r="G550" s="209"/>
      <c r="H550" s="209"/>
      <c r="I550" s="209"/>
      <c r="J550" s="209"/>
      <c r="K550" s="209"/>
      <c r="L550" s="209"/>
      <c r="M550" s="209"/>
      <c r="N550" s="209"/>
      <c r="O550" s="209"/>
      <c r="P550" s="209"/>
      <c r="Q550" s="209"/>
      <c r="R550" s="209"/>
      <c r="S550" s="209"/>
      <c r="T550" s="209"/>
      <c r="U550" s="209"/>
      <c r="V550" s="209"/>
      <c r="W550" s="209"/>
      <c r="X550" s="209"/>
      <c r="Y550" s="209"/>
      <c r="Z550" s="209"/>
    </row>
    <row r="551" spans="2:26">
      <c r="B551" s="209"/>
      <c r="C551" s="209"/>
      <c r="D551" s="237"/>
      <c r="E551" s="238"/>
      <c r="F551" s="208"/>
      <c r="G551" s="209"/>
      <c r="H551" s="209"/>
      <c r="I551" s="209"/>
      <c r="J551" s="209"/>
      <c r="K551" s="209"/>
      <c r="L551" s="209"/>
      <c r="M551" s="209"/>
      <c r="N551" s="209"/>
      <c r="O551" s="209"/>
      <c r="P551" s="209"/>
      <c r="Q551" s="209"/>
      <c r="R551" s="209"/>
      <c r="S551" s="209"/>
      <c r="T551" s="209"/>
      <c r="U551" s="209"/>
      <c r="V551" s="209"/>
      <c r="W551" s="209"/>
      <c r="X551" s="209"/>
      <c r="Y551" s="209"/>
      <c r="Z551" s="209"/>
    </row>
    <row r="552" spans="2:26">
      <c r="B552" s="209"/>
      <c r="C552" s="209"/>
      <c r="D552" s="237"/>
      <c r="E552" s="238"/>
      <c r="F552" s="208"/>
      <c r="G552" s="209"/>
      <c r="H552" s="209"/>
      <c r="I552" s="209"/>
      <c r="J552" s="209"/>
      <c r="K552" s="209"/>
      <c r="L552" s="209"/>
      <c r="M552" s="209"/>
      <c r="N552" s="209"/>
      <c r="O552" s="209"/>
      <c r="P552" s="209"/>
      <c r="Q552" s="209"/>
      <c r="R552" s="209"/>
      <c r="S552" s="209"/>
      <c r="T552" s="209"/>
      <c r="U552" s="209"/>
      <c r="V552" s="209"/>
      <c r="W552" s="209"/>
      <c r="X552" s="209"/>
      <c r="Y552" s="209"/>
      <c r="Z552" s="209"/>
    </row>
    <row r="553" spans="2:26">
      <c r="B553" s="209"/>
      <c r="C553" s="209"/>
      <c r="D553" s="237"/>
      <c r="E553" s="238"/>
      <c r="F553" s="208"/>
      <c r="G553" s="209"/>
      <c r="H553" s="209"/>
      <c r="I553" s="209"/>
      <c r="J553" s="209"/>
      <c r="K553" s="209"/>
      <c r="L553" s="209"/>
      <c r="M553" s="209"/>
      <c r="N553" s="209"/>
      <c r="O553" s="209"/>
      <c r="P553" s="209"/>
      <c r="Q553" s="209"/>
      <c r="R553" s="209"/>
      <c r="S553" s="209"/>
      <c r="T553" s="209"/>
      <c r="U553" s="209"/>
      <c r="V553" s="209"/>
      <c r="W553" s="209"/>
      <c r="X553" s="209"/>
      <c r="Y553" s="209"/>
      <c r="Z553" s="209"/>
    </row>
    <row r="554" spans="2:26">
      <c r="B554" s="209"/>
      <c r="C554" s="209"/>
      <c r="D554" s="237"/>
      <c r="E554" s="238"/>
      <c r="F554" s="208"/>
      <c r="G554" s="209"/>
      <c r="H554" s="209"/>
      <c r="I554" s="209"/>
      <c r="J554" s="209"/>
      <c r="K554" s="209"/>
      <c r="L554" s="209"/>
      <c r="M554" s="209"/>
      <c r="N554" s="209"/>
      <c r="O554" s="209"/>
      <c r="P554" s="209"/>
      <c r="Q554" s="209"/>
      <c r="R554" s="209"/>
      <c r="S554" s="209"/>
      <c r="T554" s="209"/>
      <c r="U554" s="209"/>
      <c r="V554" s="209"/>
      <c r="W554" s="209"/>
      <c r="X554" s="209"/>
      <c r="Y554" s="209"/>
      <c r="Z554" s="209"/>
    </row>
    <row r="555" spans="2:26">
      <c r="B555" s="209"/>
      <c r="C555" s="209"/>
      <c r="D555" s="237"/>
      <c r="E555" s="238"/>
      <c r="F555" s="208"/>
      <c r="G555" s="209"/>
      <c r="H555" s="209"/>
      <c r="I555" s="209"/>
      <c r="J555" s="209"/>
      <c r="K555" s="209"/>
      <c r="L555" s="209"/>
      <c r="M555" s="209"/>
      <c r="N555" s="209"/>
      <c r="O555" s="209"/>
      <c r="P555" s="209"/>
      <c r="Q555" s="209"/>
      <c r="R555" s="209"/>
      <c r="S555" s="209"/>
      <c r="T555" s="209"/>
      <c r="U555" s="209"/>
      <c r="V555" s="209"/>
      <c r="W555" s="209"/>
      <c r="X555" s="209"/>
      <c r="Y555" s="209"/>
      <c r="Z555" s="209"/>
    </row>
    <row r="556" spans="2:26">
      <c r="B556" s="209"/>
      <c r="C556" s="209"/>
      <c r="D556" s="237"/>
      <c r="E556" s="238"/>
      <c r="F556" s="208"/>
      <c r="G556" s="209"/>
      <c r="H556" s="209"/>
      <c r="I556" s="209"/>
      <c r="J556" s="209"/>
      <c r="K556" s="209"/>
      <c r="L556" s="209"/>
      <c r="M556" s="209"/>
      <c r="N556" s="209"/>
      <c r="O556" s="209"/>
      <c r="P556" s="209"/>
      <c r="Q556" s="209"/>
      <c r="R556" s="209"/>
      <c r="S556" s="209"/>
      <c r="T556" s="209"/>
      <c r="U556" s="209"/>
      <c r="V556" s="209"/>
      <c r="W556" s="209"/>
      <c r="X556" s="209"/>
      <c r="Y556" s="209"/>
      <c r="Z556" s="209"/>
    </row>
    <row r="557" spans="2:26">
      <c r="B557" s="209"/>
      <c r="C557" s="209"/>
      <c r="D557" s="237"/>
      <c r="E557" s="238"/>
      <c r="F557" s="208"/>
      <c r="G557" s="209"/>
      <c r="H557" s="209"/>
      <c r="I557" s="209"/>
      <c r="J557" s="209"/>
      <c r="K557" s="209"/>
      <c r="L557" s="209"/>
      <c r="M557" s="209"/>
      <c r="N557" s="209"/>
      <c r="O557" s="209"/>
      <c r="P557" s="209"/>
      <c r="Q557" s="209"/>
      <c r="R557" s="209"/>
      <c r="S557" s="209"/>
      <c r="T557" s="209"/>
      <c r="U557" s="209"/>
      <c r="V557" s="209"/>
      <c r="W557" s="209"/>
      <c r="X557" s="209"/>
      <c r="Y557" s="209"/>
      <c r="Z557" s="209"/>
    </row>
    <row r="558" spans="2:26">
      <c r="B558" s="209"/>
      <c r="C558" s="209"/>
      <c r="D558" s="237"/>
      <c r="E558" s="238"/>
      <c r="F558" s="208"/>
      <c r="G558" s="209"/>
      <c r="H558" s="209"/>
      <c r="I558" s="209"/>
      <c r="J558" s="209"/>
      <c r="K558" s="209"/>
      <c r="L558" s="209"/>
      <c r="M558" s="209"/>
      <c r="N558" s="209"/>
      <c r="O558" s="209"/>
      <c r="P558" s="209"/>
      <c r="Q558" s="209"/>
      <c r="R558" s="209"/>
      <c r="S558" s="209"/>
      <c r="T558" s="209"/>
      <c r="U558" s="209"/>
      <c r="V558" s="209"/>
      <c r="W558" s="209"/>
      <c r="X558" s="209"/>
      <c r="Y558" s="209"/>
      <c r="Z558" s="209"/>
    </row>
    <row r="559" spans="2:26">
      <c r="B559" s="209"/>
      <c r="C559" s="209"/>
      <c r="D559" s="237"/>
      <c r="E559" s="238"/>
      <c r="F559" s="208"/>
      <c r="G559" s="209"/>
      <c r="H559" s="209"/>
      <c r="I559" s="209"/>
      <c r="J559" s="209"/>
      <c r="K559" s="209"/>
      <c r="L559" s="209"/>
      <c r="M559" s="209"/>
      <c r="N559" s="209"/>
      <c r="O559" s="209"/>
      <c r="P559" s="209"/>
      <c r="Q559" s="209"/>
      <c r="R559" s="209"/>
      <c r="S559" s="209"/>
      <c r="T559" s="209"/>
      <c r="U559" s="209"/>
      <c r="V559" s="209"/>
      <c r="W559" s="209"/>
      <c r="X559" s="209"/>
      <c r="Y559" s="209"/>
      <c r="Z559" s="209"/>
    </row>
    <row r="560" spans="2:26">
      <c r="B560" s="209"/>
      <c r="C560" s="209"/>
      <c r="D560" s="237"/>
      <c r="E560" s="238"/>
      <c r="F560" s="208"/>
      <c r="G560" s="209"/>
      <c r="H560" s="209"/>
      <c r="I560" s="209"/>
      <c r="J560" s="209"/>
      <c r="K560" s="209"/>
      <c r="L560" s="209"/>
      <c r="M560" s="209"/>
      <c r="N560" s="209"/>
      <c r="O560" s="209"/>
      <c r="P560" s="209"/>
      <c r="Q560" s="209"/>
      <c r="R560" s="209"/>
      <c r="S560" s="209"/>
      <c r="T560" s="209"/>
      <c r="U560" s="209"/>
      <c r="V560" s="209"/>
      <c r="W560" s="209"/>
      <c r="X560" s="209"/>
      <c r="Y560" s="209"/>
      <c r="Z560" s="209"/>
    </row>
    <row r="561" spans="2:26">
      <c r="B561" s="209"/>
      <c r="C561" s="209"/>
      <c r="D561" s="237"/>
      <c r="E561" s="238"/>
      <c r="F561" s="208"/>
      <c r="G561" s="209"/>
      <c r="H561" s="209"/>
      <c r="I561" s="209"/>
      <c r="J561" s="209"/>
      <c r="K561" s="209"/>
      <c r="L561" s="209"/>
      <c r="M561" s="209"/>
      <c r="N561" s="209"/>
      <c r="O561" s="209"/>
      <c r="P561" s="209"/>
      <c r="Q561" s="209"/>
      <c r="R561" s="209"/>
      <c r="S561" s="209"/>
      <c r="T561" s="209"/>
      <c r="U561" s="209"/>
      <c r="V561" s="209"/>
      <c r="W561" s="209"/>
      <c r="X561" s="209"/>
      <c r="Y561" s="209"/>
      <c r="Z561" s="209"/>
    </row>
    <row r="562" spans="2:26">
      <c r="B562" s="209"/>
      <c r="C562" s="209"/>
      <c r="D562" s="237"/>
      <c r="E562" s="238"/>
      <c r="F562" s="208"/>
      <c r="G562" s="209"/>
      <c r="H562" s="209"/>
      <c r="I562" s="209"/>
      <c r="J562" s="209"/>
      <c r="K562" s="209"/>
      <c r="L562" s="209"/>
      <c r="M562" s="209"/>
      <c r="N562" s="209"/>
      <c r="O562" s="209"/>
      <c r="P562" s="209"/>
      <c r="Q562" s="209"/>
      <c r="R562" s="209"/>
      <c r="S562" s="209"/>
      <c r="T562" s="209"/>
      <c r="U562" s="209"/>
      <c r="V562" s="209"/>
      <c r="W562" s="209"/>
      <c r="X562" s="209"/>
      <c r="Y562" s="209"/>
      <c r="Z562" s="209"/>
    </row>
    <row r="563" spans="2:26">
      <c r="B563" s="209"/>
      <c r="C563" s="209"/>
      <c r="D563" s="237"/>
      <c r="E563" s="238"/>
      <c r="F563" s="208"/>
      <c r="G563" s="209"/>
      <c r="H563" s="209"/>
      <c r="I563" s="209"/>
      <c r="J563" s="209"/>
      <c r="K563" s="209"/>
      <c r="L563" s="209"/>
      <c r="M563" s="209"/>
      <c r="N563" s="209"/>
      <c r="O563" s="209"/>
      <c r="P563" s="209"/>
      <c r="Q563" s="209"/>
      <c r="R563" s="209"/>
      <c r="S563" s="209"/>
      <c r="T563" s="209"/>
      <c r="U563" s="209"/>
      <c r="V563" s="209"/>
      <c r="W563" s="209"/>
      <c r="X563" s="209"/>
      <c r="Y563" s="209"/>
      <c r="Z563" s="209"/>
    </row>
    <row r="564" spans="2:26">
      <c r="B564" s="209"/>
      <c r="C564" s="209"/>
      <c r="D564" s="237"/>
      <c r="E564" s="238"/>
      <c r="F564" s="208"/>
      <c r="G564" s="209"/>
      <c r="H564" s="209"/>
      <c r="I564" s="209"/>
      <c r="J564" s="209"/>
      <c r="K564" s="209"/>
      <c r="L564" s="209"/>
      <c r="M564" s="209"/>
      <c r="N564" s="209"/>
      <c r="O564" s="209"/>
      <c r="P564" s="209"/>
      <c r="Q564" s="209"/>
      <c r="R564" s="209"/>
      <c r="S564" s="209"/>
      <c r="T564" s="209"/>
      <c r="U564" s="209"/>
      <c r="V564" s="209"/>
      <c r="W564" s="209"/>
      <c r="X564" s="209"/>
      <c r="Y564" s="209"/>
      <c r="Z564" s="209"/>
    </row>
    <row r="565" spans="2:26">
      <c r="B565" s="209"/>
      <c r="C565" s="209"/>
      <c r="D565" s="237"/>
      <c r="E565" s="238"/>
      <c r="F565" s="208"/>
      <c r="G565" s="209"/>
      <c r="H565" s="209"/>
      <c r="I565" s="209"/>
      <c r="J565" s="209"/>
      <c r="K565" s="209"/>
      <c r="L565" s="209"/>
      <c r="M565" s="209"/>
      <c r="N565" s="209"/>
      <c r="O565" s="209"/>
      <c r="P565" s="209"/>
      <c r="Q565" s="209"/>
      <c r="R565" s="209"/>
      <c r="S565" s="209"/>
      <c r="T565" s="209"/>
      <c r="U565" s="209"/>
      <c r="V565" s="209"/>
      <c r="W565" s="209"/>
      <c r="X565" s="209"/>
      <c r="Y565" s="209"/>
      <c r="Z565" s="209"/>
    </row>
    <row r="566" spans="2:26">
      <c r="B566" s="209"/>
      <c r="C566" s="209"/>
      <c r="D566" s="237"/>
      <c r="E566" s="238"/>
      <c r="F566" s="208"/>
      <c r="G566" s="209"/>
      <c r="H566" s="209"/>
      <c r="I566" s="209"/>
      <c r="J566" s="209"/>
      <c r="K566" s="209"/>
      <c r="L566" s="209"/>
      <c r="M566" s="209"/>
      <c r="N566" s="209"/>
      <c r="O566" s="209"/>
      <c r="P566" s="209"/>
      <c r="Q566" s="209"/>
      <c r="R566" s="209"/>
      <c r="S566" s="209"/>
      <c r="T566" s="209"/>
      <c r="U566" s="209"/>
      <c r="V566" s="209"/>
      <c r="W566" s="209"/>
      <c r="X566" s="209"/>
      <c r="Y566" s="209"/>
      <c r="Z566" s="209"/>
    </row>
    <row r="567" spans="2:26">
      <c r="B567" s="209"/>
      <c r="C567" s="209"/>
      <c r="D567" s="237"/>
      <c r="E567" s="238"/>
      <c r="F567" s="208"/>
      <c r="G567" s="209"/>
      <c r="H567" s="209"/>
      <c r="I567" s="209"/>
      <c r="J567" s="209"/>
      <c r="K567" s="209"/>
      <c r="L567" s="209"/>
      <c r="M567" s="209"/>
      <c r="N567" s="209"/>
      <c r="O567" s="209"/>
      <c r="P567" s="209"/>
      <c r="Q567" s="209"/>
      <c r="R567" s="209"/>
      <c r="S567" s="209"/>
      <c r="T567" s="209"/>
      <c r="U567" s="209"/>
      <c r="V567" s="209"/>
      <c r="W567" s="209"/>
      <c r="X567" s="209"/>
      <c r="Y567" s="209"/>
      <c r="Z567" s="209"/>
    </row>
    <row r="568" spans="2:26">
      <c r="B568" s="209"/>
      <c r="C568" s="209"/>
      <c r="D568" s="237"/>
      <c r="E568" s="238"/>
      <c r="F568" s="208"/>
      <c r="G568" s="209"/>
      <c r="H568" s="209"/>
      <c r="I568" s="209"/>
      <c r="J568" s="209"/>
      <c r="K568" s="209"/>
      <c r="L568" s="209"/>
      <c r="M568" s="209"/>
      <c r="N568" s="209"/>
      <c r="O568" s="209"/>
      <c r="P568" s="209"/>
      <c r="Q568" s="209"/>
      <c r="R568" s="209"/>
      <c r="S568" s="209"/>
      <c r="T568" s="209"/>
      <c r="U568" s="209"/>
      <c r="V568" s="209"/>
      <c r="W568" s="209"/>
      <c r="X568" s="209"/>
      <c r="Y568" s="209"/>
      <c r="Z568" s="209"/>
    </row>
    <row r="569" spans="2:26">
      <c r="B569" s="209"/>
      <c r="C569" s="209"/>
      <c r="D569" s="237"/>
      <c r="E569" s="238"/>
      <c r="F569" s="208"/>
      <c r="G569" s="209"/>
      <c r="H569" s="209"/>
      <c r="I569" s="209"/>
      <c r="J569" s="209"/>
      <c r="K569" s="209"/>
      <c r="L569" s="209"/>
      <c r="M569" s="209"/>
      <c r="N569" s="209"/>
      <c r="O569" s="209"/>
      <c r="P569" s="209"/>
      <c r="Q569" s="209"/>
      <c r="R569" s="209"/>
      <c r="S569" s="209"/>
      <c r="T569" s="209"/>
      <c r="U569" s="209"/>
      <c r="V569" s="209"/>
      <c r="W569" s="209"/>
      <c r="X569" s="209"/>
      <c r="Y569" s="209"/>
      <c r="Z569" s="209"/>
    </row>
    <row r="570" spans="2:26">
      <c r="B570" s="209"/>
      <c r="C570" s="209"/>
      <c r="D570" s="237"/>
      <c r="E570" s="238"/>
      <c r="F570" s="208"/>
      <c r="G570" s="209"/>
      <c r="H570" s="209"/>
      <c r="I570" s="209"/>
      <c r="J570" s="209"/>
      <c r="K570" s="209"/>
      <c r="L570" s="209"/>
      <c r="M570" s="209"/>
      <c r="N570" s="209"/>
      <c r="O570" s="209"/>
      <c r="P570" s="209"/>
      <c r="Q570" s="209"/>
      <c r="R570" s="209"/>
      <c r="S570" s="209"/>
      <c r="T570" s="209"/>
      <c r="U570" s="209"/>
      <c r="V570" s="209"/>
      <c r="W570" s="209"/>
      <c r="X570" s="209"/>
      <c r="Y570" s="209"/>
      <c r="Z570" s="209"/>
    </row>
    <row r="571" spans="2:26">
      <c r="B571" s="209"/>
      <c r="C571" s="209"/>
      <c r="D571" s="237"/>
      <c r="E571" s="238"/>
      <c r="F571" s="208"/>
      <c r="G571" s="209"/>
      <c r="H571" s="209"/>
      <c r="I571" s="209"/>
      <c r="J571" s="209"/>
      <c r="K571" s="209"/>
      <c r="L571" s="209"/>
      <c r="M571" s="209"/>
      <c r="N571" s="209"/>
      <c r="O571" s="209"/>
      <c r="P571" s="209"/>
      <c r="Q571" s="209"/>
      <c r="R571" s="209"/>
      <c r="S571" s="209"/>
      <c r="T571" s="209"/>
      <c r="U571" s="209"/>
      <c r="V571" s="209"/>
      <c r="W571" s="209"/>
      <c r="X571" s="209"/>
      <c r="Y571" s="209"/>
      <c r="Z571" s="209"/>
    </row>
    <row r="572" spans="2:26">
      <c r="B572" s="209"/>
      <c r="C572" s="209"/>
      <c r="D572" s="237"/>
      <c r="E572" s="238"/>
      <c r="F572" s="208"/>
      <c r="G572" s="209"/>
      <c r="H572" s="209"/>
      <c r="I572" s="209"/>
      <c r="J572" s="209"/>
      <c r="K572" s="209"/>
      <c r="L572" s="209"/>
      <c r="M572" s="209"/>
      <c r="N572" s="209"/>
      <c r="O572" s="209"/>
      <c r="P572" s="209"/>
      <c r="Q572" s="209"/>
      <c r="R572" s="209"/>
      <c r="S572" s="209"/>
      <c r="T572" s="209"/>
      <c r="U572" s="209"/>
      <c r="V572" s="209"/>
      <c r="W572" s="209"/>
      <c r="X572" s="209"/>
      <c r="Y572" s="209"/>
      <c r="Z572" s="209"/>
    </row>
    <row r="573" spans="2:26">
      <c r="B573" s="209"/>
      <c r="C573" s="209"/>
      <c r="D573" s="237"/>
      <c r="E573" s="238"/>
      <c r="F573" s="208"/>
      <c r="G573" s="209"/>
      <c r="H573" s="209"/>
      <c r="I573" s="209"/>
      <c r="J573" s="209"/>
      <c r="K573" s="209"/>
      <c r="L573" s="209"/>
      <c r="M573" s="209"/>
      <c r="N573" s="209"/>
      <c r="O573" s="209"/>
      <c r="P573" s="209"/>
      <c r="Q573" s="209"/>
      <c r="R573" s="209"/>
      <c r="S573" s="209"/>
      <c r="T573" s="209"/>
      <c r="U573" s="209"/>
      <c r="V573" s="209"/>
      <c r="W573" s="209"/>
      <c r="X573" s="209"/>
      <c r="Y573" s="209"/>
      <c r="Z573" s="209"/>
    </row>
    <row r="574" spans="2:26">
      <c r="B574" s="209"/>
      <c r="C574" s="209"/>
      <c r="D574" s="237"/>
      <c r="E574" s="238"/>
      <c r="F574" s="208"/>
      <c r="G574" s="209"/>
      <c r="H574" s="209"/>
      <c r="I574" s="209"/>
      <c r="J574" s="209"/>
      <c r="K574" s="209"/>
      <c r="L574" s="209"/>
      <c r="M574" s="209"/>
      <c r="N574" s="209"/>
      <c r="O574" s="209"/>
      <c r="P574" s="209"/>
      <c r="Q574" s="209"/>
      <c r="R574" s="209"/>
      <c r="S574" s="209"/>
      <c r="T574" s="209"/>
      <c r="U574" s="209"/>
      <c r="V574" s="209"/>
      <c r="W574" s="209"/>
      <c r="X574" s="209"/>
      <c r="Y574" s="209"/>
      <c r="Z574" s="209"/>
    </row>
    <row r="575" spans="2:26">
      <c r="B575" s="209"/>
      <c r="C575" s="209"/>
      <c r="D575" s="237"/>
      <c r="E575" s="238"/>
      <c r="F575" s="208"/>
      <c r="G575" s="209"/>
      <c r="H575" s="209"/>
      <c r="I575" s="209"/>
      <c r="J575" s="209"/>
      <c r="K575" s="209"/>
      <c r="L575" s="209"/>
      <c r="M575" s="209"/>
      <c r="N575" s="209"/>
      <c r="O575" s="209"/>
      <c r="P575" s="209"/>
      <c r="Q575" s="209"/>
      <c r="R575" s="209"/>
      <c r="S575" s="209"/>
      <c r="T575" s="209"/>
      <c r="U575" s="209"/>
      <c r="V575" s="209"/>
      <c r="W575" s="209"/>
      <c r="X575" s="209"/>
      <c r="Y575" s="209"/>
      <c r="Z575" s="209"/>
    </row>
    <row r="576" spans="2:26">
      <c r="B576" s="209"/>
      <c r="C576" s="209"/>
      <c r="D576" s="237"/>
      <c r="E576" s="238"/>
      <c r="F576" s="208"/>
      <c r="G576" s="209"/>
      <c r="H576" s="209"/>
      <c r="I576" s="209"/>
      <c r="J576" s="209"/>
      <c r="K576" s="209"/>
      <c r="L576" s="209"/>
      <c r="M576" s="209"/>
      <c r="N576" s="209"/>
      <c r="O576" s="209"/>
      <c r="P576" s="209"/>
      <c r="Q576" s="209"/>
      <c r="R576" s="209"/>
      <c r="S576" s="209"/>
      <c r="T576" s="209"/>
      <c r="U576" s="209"/>
      <c r="V576" s="209"/>
      <c r="W576" s="209"/>
      <c r="X576" s="209"/>
      <c r="Y576" s="209"/>
      <c r="Z576" s="209"/>
    </row>
    <row r="577" spans="2:26">
      <c r="B577" s="209"/>
      <c r="C577" s="209"/>
      <c r="D577" s="237"/>
      <c r="E577" s="238"/>
      <c r="F577" s="208"/>
      <c r="G577" s="209"/>
      <c r="H577" s="209"/>
      <c r="I577" s="209"/>
      <c r="J577" s="209"/>
      <c r="K577" s="209"/>
      <c r="L577" s="209"/>
      <c r="M577" s="209"/>
      <c r="N577" s="209"/>
      <c r="O577" s="209"/>
      <c r="P577" s="209"/>
      <c r="Q577" s="209"/>
      <c r="R577" s="209"/>
      <c r="S577" s="209"/>
      <c r="T577" s="209"/>
      <c r="U577" s="209"/>
      <c r="V577" s="209"/>
      <c r="W577" s="209"/>
      <c r="X577" s="209"/>
      <c r="Y577" s="209"/>
      <c r="Z577" s="209"/>
    </row>
    <row r="578" spans="2:26">
      <c r="B578" s="209"/>
      <c r="C578" s="209"/>
      <c r="D578" s="237"/>
      <c r="E578" s="238"/>
      <c r="F578" s="208"/>
      <c r="G578" s="209"/>
      <c r="H578" s="209"/>
      <c r="I578" s="209"/>
      <c r="J578" s="209"/>
      <c r="K578" s="209"/>
      <c r="L578" s="209"/>
      <c r="M578" s="209"/>
      <c r="N578" s="209"/>
      <c r="O578" s="209"/>
      <c r="P578" s="209"/>
      <c r="Q578" s="209"/>
      <c r="R578" s="209"/>
      <c r="S578" s="209"/>
      <c r="T578" s="209"/>
      <c r="U578" s="209"/>
      <c r="V578" s="209"/>
      <c r="W578" s="209"/>
      <c r="X578" s="209"/>
      <c r="Y578" s="209"/>
      <c r="Z578" s="209"/>
    </row>
    <row r="579" spans="2:26">
      <c r="B579" s="209"/>
      <c r="C579" s="209"/>
      <c r="D579" s="237"/>
      <c r="E579" s="238"/>
      <c r="F579" s="208"/>
      <c r="G579" s="209"/>
      <c r="H579" s="209"/>
      <c r="I579" s="209"/>
      <c r="J579" s="209"/>
      <c r="K579" s="209"/>
      <c r="L579" s="209"/>
      <c r="M579" s="209"/>
      <c r="N579" s="209"/>
      <c r="O579" s="209"/>
      <c r="P579" s="209"/>
      <c r="Q579" s="209"/>
      <c r="R579" s="209"/>
      <c r="S579" s="209"/>
      <c r="T579" s="209"/>
      <c r="U579" s="209"/>
      <c r="V579" s="209"/>
      <c r="W579" s="209"/>
      <c r="X579" s="209"/>
      <c r="Y579" s="209"/>
      <c r="Z579" s="209"/>
    </row>
    <row r="580" spans="2:26">
      <c r="B580" s="209"/>
      <c r="C580" s="209"/>
      <c r="D580" s="237"/>
      <c r="E580" s="238"/>
      <c r="F580" s="208"/>
      <c r="G580" s="209"/>
      <c r="H580" s="209"/>
      <c r="I580" s="209"/>
      <c r="J580" s="209"/>
      <c r="K580" s="209"/>
      <c r="L580" s="209"/>
      <c r="M580" s="209"/>
      <c r="N580" s="209"/>
      <c r="O580" s="209"/>
      <c r="P580" s="209"/>
      <c r="Q580" s="209"/>
      <c r="R580" s="209"/>
      <c r="S580" s="209"/>
      <c r="T580" s="209"/>
      <c r="U580" s="209"/>
      <c r="V580" s="209"/>
      <c r="W580" s="209"/>
      <c r="X580" s="209"/>
      <c r="Y580" s="209"/>
      <c r="Z580" s="209"/>
    </row>
    <row r="581" spans="2:26">
      <c r="B581" s="209"/>
      <c r="C581" s="209"/>
      <c r="D581" s="237"/>
      <c r="E581" s="238"/>
      <c r="F581" s="208"/>
      <c r="G581" s="209"/>
      <c r="H581" s="209"/>
      <c r="I581" s="209"/>
      <c r="J581" s="209"/>
      <c r="K581" s="209"/>
      <c r="L581" s="209"/>
      <c r="M581" s="209"/>
      <c r="N581" s="209"/>
      <c r="O581" s="209"/>
      <c r="P581" s="209"/>
      <c r="Q581" s="209"/>
      <c r="R581" s="209"/>
      <c r="S581" s="209"/>
      <c r="T581" s="209"/>
      <c r="U581" s="209"/>
      <c r="V581" s="209"/>
      <c r="W581" s="209"/>
      <c r="X581" s="209"/>
      <c r="Y581" s="209"/>
      <c r="Z581" s="209"/>
    </row>
    <row r="582" spans="2:26">
      <c r="B582" s="209"/>
      <c r="C582" s="209"/>
      <c r="D582" s="237"/>
      <c r="E582" s="238"/>
      <c r="F582" s="208"/>
      <c r="G582" s="209"/>
      <c r="H582" s="209"/>
      <c r="I582" s="209"/>
      <c r="J582" s="209"/>
      <c r="K582" s="209"/>
      <c r="L582" s="209"/>
      <c r="M582" s="209"/>
      <c r="N582" s="209"/>
      <c r="O582" s="209"/>
      <c r="P582" s="209"/>
      <c r="Q582" s="209"/>
      <c r="R582" s="209"/>
      <c r="S582" s="209"/>
      <c r="T582" s="209"/>
      <c r="U582" s="209"/>
      <c r="V582" s="209"/>
      <c r="W582" s="209"/>
      <c r="X582" s="209"/>
      <c r="Y582" s="209"/>
      <c r="Z582" s="209"/>
    </row>
    <row r="583" spans="2:26">
      <c r="B583" s="209"/>
      <c r="C583" s="209"/>
      <c r="D583" s="237"/>
      <c r="E583" s="238"/>
      <c r="F583" s="208"/>
      <c r="G583" s="209"/>
      <c r="H583" s="209"/>
      <c r="I583" s="209"/>
      <c r="J583" s="209"/>
      <c r="K583" s="209"/>
      <c r="L583" s="209"/>
      <c r="M583" s="209"/>
      <c r="N583" s="209"/>
      <c r="O583" s="209"/>
      <c r="P583" s="209"/>
      <c r="Q583" s="209"/>
      <c r="R583" s="209"/>
      <c r="S583" s="209"/>
      <c r="T583" s="209"/>
      <c r="U583" s="209"/>
      <c r="V583" s="209"/>
      <c r="W583" s="209"/>
      <c r="X583" s="209"/>
      <c r="Y583" s="209"/>
      <c r="Z583" s="209"/>
    </row>
    <row r="584" spans="2:26">
      <c r="B584" s="209"/>
      <c r="C584" s="209"/>
      <c r="D584" s="237"/>
      <c r="E584" s="238"/>
      <c r="F584" s="208"/>
      <c r="G584" s="209"/>
      <c r="H584" s="209"/>
      <c r="I584" s="209"/>
      <c r="J584" s="209"/>
      <c r="K584" s="209"/>
      <c r="L584" s="209"/>
      <c r="M584" s="209"/>
      <c r="N584" s="209"/>
      <c r="O584" s="209"/>
      <c r="P584" s="209"/>
      <c r="Q584" s="209"/>
      <c r="R584" s="209"/>
      <c r="S584" s="209"/>
      <c r="T584" s="209"/>
      <c r="U584" s="209"/>
      <c r="V584" s="209"/>
      <c r="W584" s="209"/>
      <c r="X584" s="209"/>
      <c r="Y584" s="209"/>
      <c r="Z584" s="209"/>
    </row>
    <row r="585" spans="2:26">
      <c r="B585" s="209"/>
      <c r="C585" s="209"/>
      <c r="D585" s="237"/>
      <c r="E585" s="238"/>
      <c r="F585" s="208"/>
      <c r="G585" s="209"/>
      <c r="H585" s="209"/>
      <c r="I585" s="209"/>
      <c r="J585" s="209"/>
      <c r="K585" s="209"/>
      <c r="L585" s="209"/>
      <c r="M585" s="209"/>
      <c r="N585" s="209"/>
      <c r="O585" s="209"/>
      <c r="P585" s="209"/>
      <c r="Q585" s="209"/>
      <c r="R585" s="209"/>
      <c r="S585" s="209"/>
      <c r="T585" s="209"/>
      <c r="U585" s="209"/>
      <c r="V585" s="209"/>
      <c r="W585" s="209"/>
      <c r="X585" s="209"/>
      <c r="Y585" s="209"/>
      <c r="Z585" s="209"/>
    </row>
    <row r="586" spans="2:26">
      <c r="B586" s="209"/>
      <c r="C586" s="209"/>
      <c r="D586" s="237"/>
      <c r="E586" s="238"/>
      <c r="F586" s="208"/>
      <c r="G586" s="209"/>
      <c r="H586" s="209"/>
      <c r="I586" s="209"/>
      <c r="J586" s="209"/>
      <c r="K586" s="209"/>
      <c r="L586" s="209"/>
      <c r="M586" s="209"/>
      <c r="N586" s="209"/>
      <c r="O586" s="209"/>
      <c r="P586" s="209"/>
      <c r="Q586" s="209"/>
      <c r="R586" s="209"/>
      <c r="S586" s="209"/>
      <c r="T586" s="209"/>
      <c r="U586" s="209"/>
      <c r="V586" s="209"/>
      <c r="W586" s="209"/>
      <c r="X586" s="209"/>
      <c r="Y586" s="209"/>
      <c r="Z586" s="209"/>
    </row>
    <row r="587" spans="2:26">
      <c r="B587" s="209"/>
      <c r="C587" s="209"/>
      <c r="D587" s="237"/>
      <c r="E587" s="238"/>
      <c r="F587" s="208"/>
      <c r="G587" s="209"/>
      <c r="H587" s="209"/>
      <c r="I587" s="209"/>
      <c r="J587" s="209"/>
      <c r="K587" s="209"/>
      <c r="L587" s="209"/>
      <c r="M587" s="209"/>
      <c r="N587" s="209"/>
      <c r="O587" s="209"/>
      <c r="P587" s="209"/>
      <c r="Q587" s="209"/>
      <c r="R587" s="209"/>
      <c r="S587" s="209"/>
      <c r="T587" s="209"/>
      <c r="U587" s="209"/>
      <c r="V587" s="209"/>
      <c r="W587" s="209"/>
      <c r="X587" s="209"/>
      <c r="Y587" s="209"/>
      <c r="Z587" s="209"/>
    </row>
    <row r="588" spans="2:26">
      <c r="B588" s="209"/>
      <c r="C588" s="209"/>
      <c r="D588" s="237"/>
      <c r="E588" s="238"/>
      <c r="F588" s="208"/>
      <c r="G588" s="209"/>
      <c r="H588" s="209"/>
      <c r="I588" s="209"/>
      <c r="J588" s="209"/>
      <c r="K588" s="209"/>
      <c r="L588" s="209"/>
      <c r="M588" s="209"/>
      <c r="N588" s="209"/>
      <c r="O588" s="209"/>
      <c r="P588" s="209"/>
      <c r="Q588" s="209"/>
      <c r="R588" s="209"/>
      <c r="S588" s="209"/>
      <c r="T588" s="209"/>
      <c r="U588" s="209"/>
      <c r="V588" s="209"/>
      <c r="W588" s="209"/>
      <c r="X588" s="209"/>
      <c r="Y588" s="209"/>
      <c r="Z588" s="209"/>
    </row>
    <row r="589" spans="2:26">
      <c r="B589" s="209"/>
      <c r="C589" s="209"/>
      <c r="D589" s="237"/>
      <c r="E589" s="238"/>
      <c r="F589" s="208"/>
      <c r="G589" s="209"/>
      <c r="H589" s="209"/>
      <c r="I589" s="209"/>
      <c r="J589" s="209"/>
      <c r="K589" s="209"/>
      <c r="L589" s="209"/>
      <c r="M589" s="209"/>
      <c r="N589" s="209"/>
      <c r="O589" s="209"/>
      <c r="P589" s="209"/>
      <c r="Q589" s="209"/>
      <c r="R589" s="209"/>
      <c r="S589" s="209"/>
      <c r="T589" s="209"/>
      <c r="U589" s="209"/>
      <c r="V589" s="209"/>
      <c r="W589" s="209"/>
      <c r="X589" s="209"/>
      <c r="Y589" s="209"/>
      <c r="Z589" s="209"/>
    </row>
    <row r="590" spans="2:26">
      <c r="B590" s="209"/>
      <c r="C590" s="209"/>
      <c r="D590" s="237"/>
      <c r="E590" s="238"/>
      <c r="F590" s="208"/>
      <c r="G590" s="209"/>
      <c r="H590" s="209"/>
      <c r="I590" s="209"/>
      <c r="J590" s="209"/>
      <c r="K590" s="209"/>
      <c r="L590" s="209"/>
      <c r="M590" s="209"/>
      <c r="N590" s="209"/>
      <c r="O590" s="209"/>
      <c r="P590" s="209"/>
      <c r="Q590" s="209"/>
      <c r="R590" s="209"/>
      <c r="S590" s="209"/>
      <c r="T590" s="209"/>
      <c r="U590" s="209"/>
      <c r="V590" s="209"/>
      <c r="W590" s="209"/>
      <c r="X590" s="209"/>
      <c r="Y590" s="209"/>
      <c r="Z590" s="209"/>
    </row>
    <row r="591" spans="2:26">
      <c r="B591" s="209"/>
      <c r="C591" s="209"/>
      <c r="D591" s="237"/>
      <c r="E591" s="238"/>
      <c r="F591" s="208"/>
      <c r="G591" s="209"/>
      <c r="H591" s="209"/>
      <c r="I591" s="209"/>
      <c r="J591" s="209"/>
      <c r="K591" s="209"/>
      <c r="L591" s="209"/>
      <c r="M591" s="209"/>
      <c r="N591" s="209"/>
      <c r="O591" s="209"/>
      <c r="P591" s="209"/>
      <c r="Q591" s="209"/>
      <c r="R591" s="209"/>
      <c r="S591" s="209"/>
      <c r="T591" s="209"/>
      <c r="U591" s="209"/>
      <c r="V591" s="209"/>
      <c r="W591" s="209"/>
      <c r="X591" s="209"/>
      <c r="Y591" s="209"/>
      <c r="Z591" s="209"/>
    </row>
    <row r="592" spans="2:26">
      <c r="B592" s="209"/>
      <c r="C592" s="209"/>
      <c r="D592" s="237"/>
      <c r="E592" s="238"/>
      <c r="F592" s="208"/>
      <c r="G592" s="209"/>
      <c r="H592" s="209"/>
      <c r="I592" s="209"/>
      <c r="J592" s="209"/>
      <c r="K592" s="209"/>
      <c r="L592" s="209"/>
      <c r="M592" s="209"/>
      <c r="N592" s="209"/>
      <c r="O592" s="209"/>
      <c r="P592" s="209"/>
      <c r="Q592" s="209"/>
      <c r="R592" s="209"/>
      <c r="S592" s="209"/>
      <c r="T592" s="209"/>
      <c r="U592" s="209"/>
      <c r="V592" s="209"/>
      <c r="W592" s="209"/>
      <c r="X592" s="209"/>
      <c r="Y592" s="209"/>
      <c r="Z592" s="209"/>
    </row>
    <row r="593" spans="2:26">
      <c r="B593" s="209"/>
      <c r="C593" s="209"/>
      <c r="D593" s="237"/>
      <c r="E593" s="238"/>
      <c r="F593" s="208"/>
      <c r="G593" s="209"/>
      <c r="H593" s="209"/>
      <c r="I593" s="209"/>
      <c r="J593" s="209"/>
      <c r="K593" s="209"/>
      <c r="L593" s="209"/>
      <c r="M593" s="209"/>
      <c r="N593" s="209"/>
      <c r="O593" s="209"/>
      <c r="P593" s="209"/>
      <c r="Q593" s="209"/>
      <c r="R593" s="209"/>
      <c r="S593" s="209"/>
      <c r="T593" s="209"/>
      <c r="U593" s="209"/>
      <c r="V593" s="209"/>
      <c r="W593" s="209"/>
      <c r="X593" s="209"/>
      <c r="Y593" s="209"/>
      <c r="Z593" s="209"/>
    </row>
    <row r="594" spans="2:26">
      <c r="B594" s="209"/>
      <c r="C594" s="209"/>
      <c r="D594" s="237"/>
      <c r="E594" s="238"/>
      <c r="F594" s="208"/>
      <c r="G594" s="209"/>
      <c r="H594" s="209"/>
      <c r="I594" s="209"/>
      <c r="J594" s="209"/>
      <c r="K594" s="209"/>
      <c r="L594" s="209"/>
      <c r="M594" s="209"/>
      <c r="N594" s="209"/>
      <c r="O594" s="209"/>
      <c r="P594" s="209"/>
      <c r="Q594" s="209"/>
      <c r="R594" s="209"/>
      <c r="S594" s="209"/>
      <c r="T594" s="209"/>
      <c r="U594" s="209"/>
      <c r="V594" s="209"/>
      <c r="W594" s="209"/>
      <c r="X594" s="209"/>
      <c r="Y594" s="209"/>
      <c r="Z594" s="209"/>
    </row>
    <row r="595" spans="2:26">
      <c r="B595" s="209"/>
      <c r="C595" s="209"/>
      <c r="D595" s="237"/>
      <c r="E595" s="238"/>
      <c r="F595" s="208"/>
      <c r="G595" s="209"/>
      <c r="H595" s="209"/>
      <c r="I595" s="209"/>
      <c r="J595" s="209"/>
      <c r="K595" s="209"/>
      <c r="L595" s="209"/>
      <c r="M595" s="209"/>
      <c r="N595" s="209"/>
      <c r="O595" s="209"/>
      <c r="P595" s="209"/>
      <c r="Q595" s="209"/>
      <c r="R595" s="209"/>
      <c r="S595" s="209"/>
      <c r="T595" s="209"/>
      <c r="U595" s="209"/>
      <c r="V595" s="209"/>
      <c r="W595" s="209"/>
      <c r="X595" s="209"/>
      <c r="Y595" s="209"/>
      <c r="Z595" s="209"/>
    </row>
    <row r="596" spans="2:26">
      <c r="B596" s="209"/>
      <c r="C596" s="209"/>
      <c r="D596" s="237"/>
      <c r="E596" s="238"/>
      <c r="F596" s="208"/>
      <c r="G596" s="209"/>
      <c r="H596" s="209"/>
      <c r="I596" s="209"/>
      <c r="J596" s="209"/>
      <c r="K596" s="209"/>
      <c r="L596" s="209"/>
      <c r="M596" s="209"/>
      <c r="N596" s="209"/>
      <c r="O596" s="209"/>
      <c r="P596" s="209"/>
      <c r="Q596" s="209"/>
      <c r="R596" s="209"/>
      <c r="S596" s="209"/>
      <c r="T596" s="209"/>
      <c r="U596" s="209"/>
      <c r="V596" s="209"/>
      <c r="W596" s="209"/>
      <c r="X596" s="209"/>
      <c r="Y596" s="209"/>
      <c r="Z596" s="209"/>
    </row>
    <row r="597" spans="2:26">
      <c r="B597" s="209"/>
      <c r="C597" s="209"/>
      <c r="D597" s="237"/>
      <c r="E597" s="238"/>
      <c r="F597" s="208"/>
      <c r="G597" s="209"/>
      <c r="H597" s="209"/>
      <c r="I597" s="209"/>
      <c r="J597" s="209"/>
      <c r="K597" s="209"/>
      <c r="L597" s="209"/>
      <c r="M597" s="209"/>
      <c r="N597" s="209"/>
      <c r="O597" s="209"/>
      <c r="P597" s="209"/>
      <c r="Q597" s="209"/>
      <c r="R597" s="209"/>
      <c r="S597" s="209"/>
      <c r="T597" s="209"/>
      <c r="U597" s="209"/>
      <c r="V597" s="209"/>
      <c r="W597" s="209"/>
      <c r="X597" s="209"/>
      <c r="Y597" s="209"/>
      <c r="Z597" s="209"/>
    </row>
    <row r="598" spans="2:26">
      <c r="B598" s="209"/>
      <c r="C598" s="209"/>
      <c r="D598" s="237"/>
      <c r="E598" s="238"/>
      <c r="F598" s="208"/>
      <c r="G598" s="209"/>
      <c r="H598" s="209"/>
      <c r="I598" s="209"/>
      <c r="J598" s="209"/>
      <c r="K598" s="209"/>
      <c r="L598" s="209"/>
      <c r="M598" s="209"/>
      <c r="N598" s="209"/>
      <c r="O598" s="209"/>
      <c r="P598" s="209"/>
      <c r="Q598" s="209"/>
      <c r="R598" s="209"/>
      <c r="S598" s="209"/>
      <c r="T598" s="209"/>
      <c r="U598" s="209"/>
      <c r="V598" s="209"/>
      <c r="W598" s="209"/>
      <c r="X598" s="209"/>
      <c r="Y598" s="209"/>
      <c r="Z598" s="209"/>
    </row>
    <row r="599" spans="2:26">
      <c r="B599" s="209"/>
      <c r="C599" s="209"/>
      <c r="D599" s="237"/>
      <c r="E599" s="238"/>
      <c r="F599" s="208"/>
      <c r="G599" s="209"/>
      <c r="H599" s="209"/>
      <c r="I599" s="209"/>
      <c r="J599" s="209"/>
      <c r="K599" s="209"/>
      <c r="L599" s="209"/>
      <c r="M599" s="209"/>
      <c r="N599" s="209"/>
      <c r="O599" s="209"/>
      <c r="P599" s="209"/>
      <c r="Q599" s="209"/>
      <c r="R599" s="209"/>
      <c r="S599" s="209"/>
      <c r="T599" s="209"/>
      <c r="U599" s="209"/>
      <c r="V599" s="209"/>
      <c r="W599" s="209"/>
      <c r="X599" s="209"/>
      <c r="Y599" s="209"/>
      <c r="Z599" s="209"/>
    </row>
    <row r="600" spans="2:26">
      <c r="B600" s="209"/>
      <c r="C600" s="209"/>
      <c r="D600" s="237"/>
      <c r="E600" s="238"/>
      <c r="F600" s="208"/>
      <c r="G600" s="209"/>
      <c r="H600" s="209"/>
      <c r="I600" s="209"/>
      <c r="J600" s="209"/>
      <c r="K600" s="209"/>
      <c r="L600" s="209"/>
      <c r="M600" s="209"/>
      <c r="N600" s="209"/>
      <c r="O600" s="209"/>
      <c r="P600" s="209"/>
      <c r="Q600" s="209"/>
      <c r="R600" s="209"/>
      <c r="S600" s="209"/>
      <c r="T600" s="209"/>
      <c r="U600" s="209"/>
      <c r="V600" s="209"/>
      <c r="W600" s="209"/>
      <c r="X600" s="209"/>
      <c r="Y600" s="209"/>
      <c r="Z600" s="209"/>
    </row>
    <row r="601" spans="2:26">
      <c r="B601" s="209"/>
      <c r="C601" s="209"/>
      <c r="D601" s="237"/>
      <c r="E601" s="238"/>
      <c r="F601" s="208"/>
      <c r="G601" s="209"/>
      <c r="H601" s="209"/>
      <c r="I601" s="209"/>
      <c r="J601" s="209"/>
      <c r="K601" s="209"/>
      <c r="L601" s="209"/>
      <c r="M601" s="209"/>
      <c r="N601" s="209"/>
      <c r="O601" s="209"/>
      <c r="P601" s="209"/>
      <c r="Q601" s="209"/>
      <c r="R601" s="209"/>
      <c r="S601" s="209"/>
      <c r="T601" s="209"/>
      <c r="U601" s="209"/>
      <c r="V601" s="209"/>
      <c r="W601" s="209"/>
      <c r="X601" s="209"/>
      <c r="Y601" s="209"/>
      <c r="Z601" s="209"/>
    </row>
    <row r="602" spans="2:26">
      <c r="B602" s="209"/>
      <c r="C602" s="209"/>
      <c r="D602" s="237"/>
      <c r="E602" s="238"/>
      <c r="F602" s="208"/>
      <c r="G602" s="209"/>
      <c r="H602" s="209"/>
      <c r="I602" s="209"/>
      <c r="J602" s="209"/>
      <c r="K602" s="209"/>
      <c r="L602" s="209"/>
      <c r="M602" s="209"/>
      <c r="N602" s="209"/>
      <c r="O602" s="209"/>
      <c r="P602" s="209"/>
      <c r="Q602" s="209"/>
      <c r="R602" s="209"/>
      <c r="S602" s="209"/>
      <c r="T602" s="209"/>
      <c r="U602" s="209"/>
      <c r="V602" s="209"/>
      <c r="W602" s="209"/>
      <c r="X602" s="209"/>
      <c r="Y602" s="209"/>
      <c r="Z602" s="209"/>
    </row>
    <row r="603" spans="2:26">
      <c r="B603" s="209"/>
      <c r="C603" s="209"/>
      <c r="D603" s="237"/>
      <c r="E603" s="238"/>
      <c r="F603" s="208"/>
      <c r="G603" s="209"/>
      <c r="H603" s="209"/>
      <c r="I603" s="209"/>
      <c r="J603" s="209"/>
      <c r="K603" s="209"/>
      <c r="L603" s="209"/>
      <c r="M603" s="209"/>
      <c r="N603" s="209"/>
      <c r="O603" s="209"/>
      <c r="P603" s="209"/>
      <c r="Q603" s="209"/>
      <c r="R603" s="209"/>
      <c r="S603" s="209"/>
      <c r="T603" s="209"/>
      <c r="U603" s="209"/>
      <c r="V603" s="209"/>
      <c r="W603" s="209"/>
      <c r="X603" s="209"/>
      <c r="Y603" s="209"/>
      <c r="Z603" s="209"/>
    </row>
    <row r="604" spans="2:26">
      <c r="B604" s="209"/>
      <c r="C604" s="209"/>
      <c r="D604" s="237"/>
      <c r="E604" s="238"/>
      <c r="F604" s="208"/>
      <c r="G604" s="209"/>
      <c r="H604" s="209"/>
      <c r="I604" s="209"/>
      <c r="J604" s="209"/>
      <c r="K604" s="209"/>
      <c r="L604" s="209"/>
      <c r="M604" s="209"/>
      <c r="N604" s="209"/>
      <c r="O604" s="209"/>
      <c r="P604" s="209"/>
      <c r="Q604" s="209"/>
      <c r="R604" s="209"/>
      <c r="S604" s="209"/>
      <c r="T604" s="209"/>
      <c r="U604" s="209"/>
      <c r="V604" s="209"/>
      <c r="W604" s="209"/>
      <c r="X604" s="209"/>
      <c r="Y604" s="209"/>
      <c r="Z604" s="209"/>
    </row>
    <row r="605" spans="2:26">
      <c r="B605" s="209"/>
      <c r="C605" s="209"/>
      <c r="D605" s="237"/>
      <c r="E605" s="238"/>
      <c r="F605" s="208"/>
      <c r="G605" s="209"/>
      <c r="H605" s="209"/>
      <c r="I605" s="209"/>
      <c r="J605" s="209"/>
      <c r="K605" s="209"/>
      <c r="L605" s="209"/>
      <c r="M605" s="209"/>
      <c r="N605" s="209"/>
      <c r="O605" s="209"/>
      <c r="P605" s="209"/>
      <c r="Q605" s="209"/>
      <c r="R605" s="209"/>
      <c r="S605" s="209"/>
      <c r="T605" s="209"/>
      <c r="U605" s="209"/>
      <c r="V605" s="209"/>
      <c r="W605" s="209"/>
      <c r="X605" s="209"/>
      <c r="Y605" s="209"/>
      <c r="Z605" s="209"/>
    </row>
    <row r="606" spans="2:26">
      <c r="B606" s="209"/>
      <c r="C606" s="209"/>
      <c r="D606" s="237"/>
      <c r="E606" s="238"/>
      <c r="F606" s="208"/>
      <c r="G606" s="209"/>
      <c r="H606" s="209"/>
      <c r="I606" s="209"/>
      <c r="J606" s="209"/>
      <c r="K606" s="209"/>
      <c r="L606" s="209"/>
      <c r="M606" s="209"/>
      <c r="N606" s="209"/>
      <c r="O606" s="209"/>
      <c r="P606" s="209"/>
      <c r="Q606" s="209"/>
      <c r="R606" s="209"/>
      <c r="S606" s="209"/>
      <c r="T606" s="209"/>
      <c r="U606" s="209"/>
      <c r="V606" s="209"/>
      <c r="W606" s="209"/>
      <c r="X606" s="209"/>
      <c r="Y606" s="209"/>
      <c r="Z606" s="209"/>
    </row>
    <row r="607" spans="2:26">
      <c r="B607" s="209"/>
      <c r="C607" s="209"/>
      <c r="D607" s="237"/>
      <c r="E607" s="238"/>
      <c r="F607" s="208"/>
      <c r="G607" s="209"/>
      <c r="H607" s="209"/>
      <c r="I607" s="209"/>
      <c r="J607" s="209"/>
      <c r="K607" s="209"/>
      <c r="L607" s="209"/>
      <c r="M607" s="209"/>
      <c r="N607" s="209"/>
      <c r="O607" s="209"/>
      <c r="P607" s="209"/>
      <c r="Q607" s="209"/>
      <c r="R607" s="209"/>
      <c r="S607" s="209"/>
      <c r="T607" s="209"/>
      <c r="U607" s="209"/>
      <c r="V607" s="209"/>
      <c r="W607" s="209"/>
      <c r="X607" s="209"/>
      <c r="Y607" s="209"/>
      <c r="Z607" s="209"/>
    </row>
    <row r="608" spans="2:26">
      <c r="B608" s="209"/>
      <c r="C608" s="209"/>
      <c r="D608" s="237"/>
      <c r="E608" s="238"/>
      <c r="F608" s="208"/>
      <c r="G608" s="209"/>
      <c r="H608" s="209"/>
      <c r="I608" s="209"/>
      <c r="J608" s="209"/>
      <c r="K608" s="209"/>
      <c r="L608" s="209"/>
      <c r="M608" s="209"/>
      <c r="N608" s="209"/>
      <c r="O608" s="209"/>
      <c r="P608" s="209"/>
      <c r="Q608" s="209"/>
      <c r="R608" s="209"/>
      <c r="S608" s="209"/>
      <c r="T608" s="209"/>
      <c r="U608" s="209"/>
      <c r="V608" s="209"/>
      <c r="W608" s="209"/>
      <c r="X608" s="209"/>
      <c r="Y608" s="209"/>
      <c r="Z608" s="209"/>
    </row>
    <row r="609" spans="2:26">
      <c r="B609" s="209"/>
      <c r="C609" s="209"/>
      <c r="D609" s="237"/>
      <c r="E609" s="238"/>
      <c r="F609" s="208"/>
      <c r="G609" s="209"/>
      <c r="H609" s="209"/>
      <c r="I609" s="209"/>
      <c r="J609" s="209"/>
      <c r="K609" s="209"/>
      <c r="L609" s="209"/>
      <c r="M609" s="209"/>
      <c r="N609" s="209"/>
      <c r="O609" s="209"/>
      <c r="P609" s="209"/>
      <c r="Q609" s="209"/>
      <c r="R609" s="209"/>
      <c r="S609" s="209"/>
      <c r="T609" s="209"/>
      <c r="U609" s="209"/>
      <c r="V609" s="209"/>
      <c r="W609" s="209"/>
      <c r="X609" s="209"/>
      <c r="Y609" s="209"/>
      <c r="Z609" s="209"/>
    </row>
    <row r="610" spans="2:26">
      <c r="B610" s="209"/>
      <c r="C610" s="209"/>
      <c r="D610" s="237"/>
      <c r="E610" s="238"/>
      <c r="F610" s="208"/>
      <c r="G610" s="209"/>
      <c r="H610" s="209"/>
      <c r="I610" s="209"/>
      <c r="J610" s="209"/>
      <c r="K610" s="209"/>
      <c r="L610" s="209"/>
      <c r="M610" s="209"/>
      <c r="N610" s="209"/>
      <c r="O610" s="209"/>
      <c r="P610" s="209"/>
      <c r="Q610" s="209"/>
      <c r="R610" s="209"/>
      <c r="S610" s="209"/>
      <c r="T610" s="209"/>
      <c r="U610" s="209"/>
      <c r="V610" s="209"/>
      <c r="W610" s="209"/>
      <c r="X610" s="209"/>
      <c r="Y610" s="209"/>
      <c r="Z610" s="209"/>
    </row>
    <row r="611" spans="2:26">
      <c r="B611" s="209"/>
      <c r="C611" s="209"/>
      <c r="D611" s="237"/>
      <c r="E611" s="238"/>
      <c r="F611" s="208"/>
      <c r="G611" s="209"/>
      <c r="H611" s="209"/>
      <c r="I611" s="209"/>
      <c r="J611" s="209"/>
      <c r="K611" s="209"/>
      <c r="L611" s="209"/>
      <c r="M611" s="209"/>
      <c r="N611" s="209"/>
      <c r="O611" s="209"/>
      <c r="P611" s="209"/>
      <c r="Q611" s="209"/>
      <c r="R611" s="209"/>
      <c r="S611" s="209"/>
      <c r="T611" s="209"/>
      <c r="U611" s="209"/>
      <c r="V611" s="209"/>
      <c r="W611" s="209"/>
      <c r="X611" s="209"/>
      <c r="Y611" s="209"/>
      <c r="Z611" s="209"/>
    </row>
    <row r="612" spans="2:26">
      <c r="B612" s="209"/>
      <c r="C612" s="209"/>
      <c r="D612" s="237"/>
      <c r="E612" s="238"/>
      <c r="F612" s="208"/>
      <c r="G612" s="209"/>
      <c r="H612" s="209"/>
      <c r="I612" s="209"/>
      <c r="J612" s="209"/>
      <c r="K612" s="209"/>
      <c r="L612" s="209"/>
      <c r="M612" s="209"/>
      <c r="N612" s="209"/>
      <c r="O612" s="209"/>
      <c r="P612" s="209"/>
      <c r="Q612" s="209"/>
      <c r="R612" s="209"/>
      <c r="S612" s="209"/>
      <c r="T612" s="209"/>
      <c r="U612" s="209"/>
      <c r="V612" s="209"/>
      <c r="W612" s="209"/>
      <c r="X612" s="209"/>
      <c r="Y612" s="209"/>
      <c r="Z612" s="209"/>
    </row>
    <row r="613" spans="2:26">
      <c r="B613" s="209"/>
      <c r="C613" s="209"/>
      <c r="D613" s="237"/>
      <c r="E613" s="238"/>
      <c r="F613" s="208"/>
      <c r="G613" s="209"/>
      <c r="H613" s="209"/>
      <c r="I613" s="209"/>
      <c r="J613" s="209"/>
      <c r="K613" s="209"/>
      <c r="L613" s="209"/>
      <c r="M613" s="209"/>
      <c r="N613" s="209"/>
      <c r="O613" s="209"/>
      <c r="P613" s="209"/>
      <c r="Q613" s="209"/>
      <c r="R613" s="209"/>
      <c r="S613" s="209"/>
      <c r="T613" s="209"/>
      <c r="U613" s="209"/>
      <c r="V613" s="209"/>
      <c r="W613" s="209"/>
      <c r="X613" s="209"/>
      <c r="Y613" s="209"/>
      <c r="Z613" s="209"/>
    </row>
    <row r="614" spans="2:26">
      <c r="B614" s="209"/>
      <c r="C614" s="209"/>
      <c r="D614" s="237"/>
      <c r="E614" s="238"/>
      <c r="F614" s="208"/>
      <c r="G614" s="209"/>
      <c r="H614" s="209"/>
      <c r="I614" s="209"/>
      <c r="J614" s="209"/>
      <c r="K614" s="209"/>
      <c r="L614" s="209"/>
      <c r="M614" s="209"/>
      <c r="N614" s="209"/>
      <c r="O614" s="209"/>
      <c r="P614" s="209"/>
      <c r="Q614" s="209"/>
      <c r="R614" s="209"/>
      <c r="S614" s="209"/>
      <c r="T614" s="209"/>
      <c r="U614" s="209"/>
      <c r="V614" s="209"/>
      <c r="W614" s="209"/>
      <c r="X614" s="209"/>
      <c r="Y614" s="209"/>
      <c r="Z614" s="209"/>
    </row>
    <row r="615" spans="2:26">
      <c r="B615" s="209"/>
      <c r="C615" s="209"/>
      <c r="D615" s="237"/>
      <c r="E615" s="238"/>
      <c r="F615" s="208"/>
      <c r="G615" s="209"/>
      <c r="H615" s="209"/>
      <c r="I615" s="209"/>
      <c r="J615" s="209"/>
      <c r="K615" s="209"/>
      <c r="L615" s="209"/>
      <c r="M615" s="209"/>
      <c r="N615" s="209"/>
      <c r="O615" s="209"/>
      <c r="P615" s="209"/>
      <c r="Q615" s="209"/>
      <c r="R615" s="209"/>
      <c r="S615" s="209"/>
      <c r="T615" s="209"/>
      <c r="U615" s="209"/>
      <c r="V615" s="209"/>
      <c r="W615" s="209"/>
      <c r="X615" s="209"/>
      <c r="Y615" s="209"/>
      <c r="Z615" s="209"/>
    </row>
    <row r="616" spans="2:26">
      <c r="B616" s="209"/>
      <c r="C616" s="209"/>
      <c r="D616" s="237"/>
      <c r="E616" s="238"/>
      <c r="F616" s="208"/>
      <c r="G616" s="209"/>
      <c r="H616" s="209"/>
      <c r="I616" s="209"/>
      <c r="J616" s="209"/>
      <c r="K616" s="209"/>
      <c r="L616" s="209"/>
      <c r="M616" s="209"/>
      <c r="N616" s="209"/>
      <c r="O616" s="209"/>
      <c r="P616" s="209"/>
      <c r="Q616" s="209"/>
      <c r="R616" s="209"/>
      <c r="S616" s="209"/>
      <c r="T616" s="209"/>
      <c r="U616" s="209"/>
      <c r="V616" s="209"/>
      <c r="W616" s="209"/>
      <c r="X616" s="209"/>
      <c r="Y616" s="209"/>
      <c r="Z616" s="209"/>
    </row>
    <row r="617" spans="2:26">
      <c r="B617" s="209"/>
      <c r="C617" s="209"/>
      <c r="D617" s="237"/>
      <c r="E617" s="238"/>
      <c r="F617" s="208"/>
      <c r="G617" s="209"/>
      <c r="H617" s="209"/>
      <c r="I617" s="209"/>
      <c r="J617" s="209"/>
      <c r="K617" s="209"/>
      <c r="L617" s="209"/>
      <c r="M617" s="209"/>
      <c r="N617" s="209"/>
      <c r="O617" s="209"/>
      <c r="P617" s="209"/>
      <c r="Q617" s="209"/>
      <c r="R617" s="209"/>
      <c r="S617" s="209"/>
      <c r="T617" s="209"/>
      <c r="U617" s="209"/>
      <c r="V617" s="209"/>
      <c r="W617" s="209"/>
      <c r="X617" s="209"/>
      <c r="Y617" s="209"/>
      <c r="Z617" s="209"/>
    </row>
    <row r="618" spans="2:26">
      <c r="B618" s="209"/>
      <c r="C618" s="209"/>
      <c r="D618" s="237"/>
      <c r="E618" s="238"/>
      <c r="F618" s="208"/>
      <c r="G618" s="209"/>
      <c r="H618" s="209"/>
      <c r="I618" s="209"/>
      <c r="J618" s="209"/>
      <c r="K618" s="209"/>
      <c r="L618" s="209"/>
      <c r="M618" s="209"/>
      <c r="N618" s="209"/>
      <c r="O618" s="209"/>
      <c r="P618" s="209"/>
      <c r="Q618" s="209"/>
      <c r="R618" s="209"/>
      <c r="S618" s="209"/>
      <c r="T618" s="209"/>
      <c r="U618" s="209"/>
      <c r="V618" s="209"/>
      <c r="W618" s="209"/>
      <c r="X618" s="209"/>
      <c r="Y618" s="209"/>
      <c r="Z618" s="209"/>
    </row>
    <row r="619" spans="2:26">
      <c r="B619" s="209"/>
      <c r="C619" s="209"/>
      <c r="D619" s="237"/>
      <c r="E619" s="238"/>
      <c r="F619" s="208"/>
      <c r="G619" s="209"/>
      <c r="H619" s="209"/>
      <c r="I619" s="209"/>
      <c r="J619" s="209"/>
      <c r="K619" s="209"/>
      <c r="L619" s="209"/>
      <c r="M619" s="209"/>
      <c r="N619" s="209"/>
      <c r="O619" s="209"/>
      <c r="P619" s="209"/>
      <c r="Q619" s="209"/>
      <c r="R619" s="209"/>
      <c r="S619" s="209"/>
      <c r="T619" s="209"/>
      <c r="U619" s="209"/>
      <c r="V619" s="209"/>
      <c r="W619" s="209"/>
      <c r="X619" s="209"/>
      <c r="Y619" s="209"/>
      <c r="Z619" s="209"/>
    </row>
    <row r="620" spans="2:26">
      <c r="B620" s="209"/>
      <c r="C620" s="209"/>
      <c r="D620" s="237"/>
      <c r="E620" s="238"/>
      <c r="F620" s="208"/>
      <c r="G620" s="209"/>
      <c r="H620" s="209"/>
      <c r="I620" s="209"/>
      <c r="J620" s="209"/>
      <c r="K620" s="209"/>
      <c r="L620" s="209"/>
      <c r="M620" s="209"/>
      <c r="N620" s="209"/>
      <c r="O620" s="209"/>
      <c r="P620" s="209"/>
      <c r="Q620" s="209"/>
      <c r="R620" s="209"/>
      <c r="S620" s="209"/>
      <c r="T620" s="209"/>
      <c r="U620" s="209"/>
      <c r="V620" s="209"/>
      <c r="W620" s="209"/>
      <c r="X620" s="209"/>
      <c r="Y620" s="209"/>
      <c r="Z620" s="209"/>
    </row>
    <row r="621" spans="2:26">
      <c r="B621" s="209"/>
      <c r="C621" s="209"/>
      <c r="D621" s="237"/>
      <c r="E621" s="238"/>
      <c r="F621" s="208"/>
      <c r="G621" s="209"/>
      <c r="H621" s="209"/>
      <c r="I621" s="209"/>
      <c r="J621" s="209"/>
      <c r="K621" s="209"/>
      <c r="L621" s="209"/>
      <c r="M621" s="209"/>
      <c r="N621" s="209"/>
      <c r="O621" s="209"/>
      <c r="P621" s="209"/>
      <c r="Q621" s="209"/>
      <c r="R621" s="209"/>
      <c r="S621" s="209"/>
      <c r="T621" s="209"/>
      <c r="U621" s="209"/>
      <c r="V621" s="209"/>
      <c r="W621" s="209"/>
      <c r="X621" s="209"/>
      <c r="Y621" s="209"/>
      <c r="Z621" s="209"/>
    </row>
    <row r="622" spans="2:26">
      <c r="B622" s="209"/>
      <c r="C622" s="209"/>
      <c r="D622" s="237"/>
      <c r="E622" s="238"/>
      <c r="F622" s="208"/>
      <c r="G622" s="209"/>
      <c r="H622" s="209"/>
      <c r="I622" s="209"/>
      <c r="J622" s="209"/>
      <c r="K622" s="209"/>
      <c r="L622" s="209"/>
      <c r="M622" s="209"/>
      <c r="N622" s="209"/>
      <c r="O622" s="209"/>
      <c r="P622" s="209"/>
      <c r="Q622" s="209"/>
      <c r="R622" s="209"/>
      <c r="S622" s="209"/>
      <c r="T622" s="209"/>
      <c r="U622" s="209"/>
      <c r="V622" s="209"/>
      <c r="W622" s="209"/>
      <c r="X622" s="209"/>
      <c r="Y622" s="209"/>
      <c r="Z622" s="209"/>
    </row>
    <row r="623" spans="2:26">
      <c r="B623" s="209"/>
      <c r="C623" s="209"/>
      <c r="D623" s="237"/>
      <c r="E623" s="238"/>
      <c r="F623" s="208"/>
      <c r="G623" s="209"/>
      <c r="H623" s="209"/>
      <c r="I623" s="209"/>
      <c r="J623" s="209"/>
      <c r="K623" s="209"/>
      <c r="L623" s="209"/>
      <c r="M623" s="209"/>
      <c r="N623" s="209"/>
      <c r="O623" s="209"/>
      <c r="P623" s="209"/>
      <c r="Q623" s="209"/>
      <c r="R623" s="209"/>
      <c r="S623" s="209"/>
      <c r="T623" s="209"/>
      <c r="U623" s="209"/>
      <c r="V623" s="209"/>
      <c r="W623" s="209"/>
      <c r="X623" s="209"/>
      <c r="Y623" s="209"/>
      <c r="Z623" s="209"/>
    </row>
    <row r="624" spans="2:26">
      <c r="B624" s="209"/>
      <c r="C624" s="209"/>
      <c r="D624" s="237"/>
      <c r="E624" s="238"/>
      <c r="F624" s="208"/>
      <c r="G624" s="209"/>
      <c r="H624" s="209"/>
      <c r="I624" s="209"/>
      <c r="J624" s="209"/>
      <c r="K624" s="209"/>
      <c r="L624" s="209"/>
      <c r="M624" s="209"/>
      <c r="N624" s="209"/>
      <c r="O624" s="209"/>
      <c r="P624" s="209"/>
      <c r="Q624" s="209"/>
      <c r="R624" s="209"/>
      <c r="S624" s="209"/>
      <c r="T624" s="209"/>
      <c r="U624" s="209"/>
      <c r="V624" s="209"/>
      <c r="W624" s="209"/>
      <c r="X624" s="209"/>
      <c r="Y624" s="209"/>
      <c r="Z624" s="209"/>
    </row>
    <row r="625" spans="2:26">
      <c r="B625" s="209"/>
      <c r="C625" s="209"/>
      <c r="D625" s="237"/>
      <c r="E625" s="238"/>
      <c r="F625" s="208"/>
      <c r="G625" s="209"/>
      <c r="H625" s="209"/>
      <c r="I625" s="209"/>
      <c r="J625" s="209"/>
      <c r="K625" s="209"/>
      <c r="L625" s="209"/>
      <c r="M625" s="209"/>
      <c r="N625" s="209"/>
      <c r="O625" s="209"/>
      <c r="P625" s="209"/>
      <c r="Q625" s="209"/>
      <c r="R625" s="209"/>
      <c r="S625" s="209"/>
      <c r="T625" s="209"/>
      <c r="U625" s="209"/>
      <c r="V625" s="209"/>
      <c r="W625" s="209"/>
      <c r="X625" s="209"/>
      <c r="Y625" s="209"/>
      <c r="Z625" s="209"/>
    </row>
    <row r="626" spans="2:26">
      <c r="B626" s="209"/>
      <c r="C626" s="209"/>
      <c r="D626" s="237"/>
      <c r="E626" s="238"/>
      <c r="F626" s="208"/>
      <c r="G626" s="209"/>
      <c r="H626" s="209"/>
      <c r="I626" s="209"/>
      <c r="J626" s="209"/>
      <c r="K626" s="209"/>
      <c r="L626" s="209"/>
      <c r="M626" s="209"/>
      <c r="N626" s="209"/>
      <c r="O626" s="209"/>
      <c r="P626" s="209"/>
      <c r="Q626" s="209"/>
      <c r="R626" s="209"/>
      <c r="S626" s="209"/>
      <c r="T626" s="209"/>
      <c r="U626" s="209"/>
      <c r="V626" s="209"/>
      <c r="W626" s="209"/>
      <c r="X626" s="209"/>
      <c r="Y626" s="209"/>
      <c r="Z626" s="209"/>
    </row>
    <row r="627" spans="2:26">
      <c r="B627" s="209"/>
      <c r="C627" s="209"/>
      <c r="D627" s="237"/>
      <c r="E627" s="238"/>
      <c r="F627" s="208"/>
      <c r="G627" s="209"/>
      <c r="H627" s="209"/>
      <c r="I627" s="209"/>
      <c r="J627" s="209"/>
      <c r="K627" s="209"/>
      <c r="L627" s="209"/>
      <c r="M627" s="209"/>
      <c r="N627" s="209"/>
      <c r="O627" s="209"/>
      <c r="P627" s="209"/>
      <c r="Q627" s="209"/>
      <c r="R627" s="209"/>
      <c r="S627" s="209"/>
      <c r="T627" s="209"/>
      <c r="U627" s="209"/>
      <c r="V627" s="209"/>
      <c r="W627" s="209"/>
      <c r="X627" s="209"/>
      <c r="Y627" s="209"/>
      <c r="Z627" s="209"/>
    </row>
    <row r="628" spans="2:26">
      <c r="B628" s="209"/>
      <c r="C628" s="209"/>
      <c r="D628" s="237"/>
      <c r="E628" s="238"/>
      <c r="F628" s="208"/>
      <c r="G628" s="209"/>
      <c r="H628" s="209"/>
      <c r="I628" s="209"/>
      <c r="J628" s="209"/>
      <c r="K628" s="209"/>
      <c r="L628" s="209"/>
      <c r="M628" s="209"/>
      <c r="N628" s="209"/>
      <c r="O628" s="209"/>
      <c r="P628" s="209"/>
      <c r="Q628" s="209"/>
      <c r="R628" s="209"/>
      <c r="S628" s="209"/>
      <c r="T628" s="209"/>
      <c r="U628" s="209"/>
      <c r="V628" s="209"/>
      <c r="W628" s="209"/>
      <c r="X628" s="209"/>
      <c r="Y628" s="209"/>
      <c r="Z628" s="209"/>
    </row>
    <row r="629" spans="2:26">
      <c r="B629" s="209"/>
      <c r="C629" s="209"/>
      <c r="D629" s="237"/>
      <c r="E629" s="238"/>
      <c r="F629" s="208"/>
      <c r="G629" s="209"/>
      <c r="H629" s="209"/>
      <c r="I629" s="209"/>
      <c r="J629" s="209"/>
      <c r="K629" s="209"/>
      <c r="L629" s="209"/>
      <c r="M629" s="209"/>
      <c r="N629" s="209"/>
      <c r="O629" s="209"/>
      <c r="P629" s="209"/>
      <c r="Q629" s="209"/>
      <c r="R629" s="209"/>
      <c r="S629" s="209"/>
      <c r="T629" s="209"/>
      <c r="U629" s="209"/>
      <c r="V629" s="209"/>
      <c r="W629" s="209"/>
      <c r="X629" s="209"/>
      <c r="Y629" s="209"/>
      <c r="Z629" s="209"/>
    </row>
    <row r="630" spans="2:26">
      <c r="B630" s="209"/>
      <c r="C630" s="209"/>
      <c r="D630" s="237"/>
      <c r="E630" s="238"/>
      <c r="F630" s="208"/>
      <c r="G630" s="209"/>
      <c r="H630" s="209"/>
      <c r="I630" s="209"/>
      <c r="J630" s="209"/>
      <c r="K630" s="209"/>
      <c r="L630" s="209"/>
      <c r="M630" s="209"/>
      <c r="N630" s="209"/>
      <c r="O630" s="209"/>
      <c r="P630" s="209"/>
      <c r="Q630" s="209"/>
      <c r="R630" s="209"/>
      <c r="S630" s="209"/>
      <c r="T630" s="209"/>
      <c r="U630" s="209"/>
      <c r="V630" s="209"/>
      <c r="W630" s="209"/>
      <c r="X630" s="209"/>
      <c r="Y630" s="209"/>
      <c r="Z630" s="209"/>
    </row>
    <row r="631" spans="2:26">
      <c r="B631" s="209"/>
      <c r="C631" s="209"/>
      <c r="D631" s="237"/>
      <c r="E631" s="238"/>
      <c r="F631" s="208"/>
      <c r="G631" s="209"/>
      <c r="H631" s="209"/>
      <c r="I631" s="209"/>
      <c r="J631" s="209"/>
      <c r="K631" s="209"/>
      <c r="L631" s="209"/>
      <c r="M631" s="209"/>
      <c r="N631" s="209"/>
      <c r="O631" s="209"/>
      <c r="P631" s="209"/>
      <c r="Q631" s="209"/>
      <c r="R631" s="209"/>
      <c r="S631" s="209"/>
      <c r="T631" s="209"/>
      <c r="U631" s="209"/>
      <c r="V631" s="209"/>
      <c r="W631" s="209"/>
      <c r="X631" s="209"/>
      <c r="Y631" s="209"/>
      <c r="Z631" s="209"/>
    </row>
    <row r="632" spans="2:26">
      <c r="B632" s="209"/>
      <c r="C632" s="209"/>
      <c r="D632" s="237"/>
      <c r="E632" s="238"/>
      <c r="F632" s="208"/>
      <c r="G632" s="209"/>
      <c r="H632" s="209"/>
      <c r="I632" s="209"/>
      <c r="J632" s="209"/>
      <c r="K632" s="209"/>
      <c r="L632" s="209"/>
      <c r="M632" s="209"/>
      <c r="N632" s="209"/>
      <c r="O632" s="209"/>
      <c r="P632" s="209"/>
      <c r="Q632" s="209"/>
      <c r="R632" s="209"/>
      <c r="S632" s="209"/>
      <c r="T632" s="209"/>
      <c r="U632" s="209"/>
      <c r="V632" s="209"/>
      <c r="W632" s="209"/>
      <c r="X632" s="209"/>
      <c r="Y632" s="209"/>
      <c r="Z632" s="209"/>
    </row>
    <row r="633" spans="2:26">
      <c r="B633" s="209"/>
      <c r="C633" s="209"/>
      <c r="D633" s="237"/>
      <c r="E633" s="238"/>
      <c r="F633" s="208"/>
      <c r="G633" s="209"/>
      <c r="H633" s="209"/>
      <c r="I633" s="209"/>
      <c r="J633" s="209"/>
      <c r="K633" s="209"/>
      <c r="L633" s="209"/>
      <c r="M633" s="209"/>
      <c r="N633" s="209"/>
      <c r="O633" s="209"/>
      <c r="P633" s="209"/>
      <c r="Q633" s="209"/>
      <c r="R633" s="209"/>
      <c r="S633" s="209"/>
      <c r="T633" s="209"/>
      <c r="U633" s="209"/>
      <c r="V633" s="209"/>
      <c r="W633" s="209"/>
      <c r="X633" s="209"/>
      <c r="Y633" s="209"/>
      <c r="Z633" s="209"/>
    </row>
    <row r="634" spans="2:26">
      <c r="B634" s="209"/>
      <c r="C634" s="209"/>
      <c r="D634" s="237"/>
      <c r="E634" s="238"/>
      <c r="F634" s="208"/>
      <c r="G634" s="209"/>
      <c r="H634" s="209"/>
      <c r="I634" s="209"/>
      <c r="J634" s="209"/>
      <c r="K634" s="209"/>
      <c r="L634" s="209"/>
      <c r="M634" s="209"/>
      <c r="N634" s="209"/>
      <c r="O634" s="209"/>
      <c r="P634" s="209"/>
      <c r="Q634" s="209"/>
      <c r="R634" s="209"/>
      <c r="S634" s="209"/>
      <c r="T634" s="209"/>
      <c r="U634" s="209"/>
      <c r="V634" s="209"/>
      <c r="W634" s="209"/>
      <c r="X634" s="209"/>
      <c r="Y634" s="209"/>
      <c r="Z634" s="209"/>
    </row>
    <row r="635" spans="2:26">
      <c r="B635" s="209"/>
      <c r="C635" s="209"/>
      <c r="D635" s="237"/>
      <c r="E635" s="238"/>
      <c r="F635" s="208"/>
      <c r="G635" s="209"/>
      <c r="H635" s="209"/>
      <c r="I635" s="209"/>
      <c r="J635" s="209"/>
      <c r="K635" s="209"/>
      <c r="L635" s="209"/>
      <c r="M635" s="209"/>
      <c r="N635" s="209"/>
      <c r="O635" s="209"/>
      <c r="P635" s="209"/>
      <c r="Q635" s="209"/>
      <c r="R635" s="209"/>
      <c r="S635" s="209"/>
      <c r="T635" s="209"/>
      <c r="U635" s="209"/>
      <c r="V635" s="209"/>
      <c r="W635" s="209"/>
      <c r="X635" s="209"/>
      <c r="Y635" s="209"/>
      <c r="Z635" s="209"/>
    </row>
    <row r="636" spans="2:26">
      <c r="B636" s="209"/>
      <c r="C636" s="209"/>
      <c r="D636" s="237"/>
      <c r="E636" s="238"/>
      <c r="F636" s="208"/>
      <c r="G636" s="209"/>
      <c r="H636" s="209"/>
      <c r="I636" s="209"/>
      <c r="J636" s="209"/>
      <c r="K636" s="209"/>
      <c r="L636" s="209"/>
      <c r="M636" s="209"/>
      <c r="N636" s="209"/>
      <c r="O636" s="209"/>
      <c r="P636" s="209"/>
      <c r="Q636" s="209"/>
      <c r="R636" s="209"/>
      <c r="S636" s="209"/>
      <c r="T636" s="209"/>
      <c r="U636" s="209"/>
      <c r="V636" s="209"/>
      <c r="W636" s="209"/>
      <c r="X636" s="209"/>
      <c r="Y636" s="209"/>
      <c r="Z636" s="209"/>
    </row>
    <row r="637" spans="2:26">
      <c r="B637" s="209"/>
      <c r="C637" s="209"/>
      <c r="D637" s="237"/>
      <c r="E637" s="238"/>
      <c r="F637" s="208"/>
      <c r="G637" s="209"/>
      <c r="H637" s="209"/>
      <c r="I637" s="209"/>
      <c r="J637" s="209"/>
      <c r="K637" s="209"/>
      <c r="L637" s="209"/>
      <c r="M637" s="209"/>
      <c r="N637" s="209"/>
      <c r="O637" s="209"/>
      <c r="P637" s="209"/>
      <c r="Q637" s="209"/>
      <c r="R637" s="209"/>
      <c r="S637" s="209"/>
      <c r="T637" s="209"/>
      <c r="U637" s="209"/>
      <c r="V637" s="209"/>
      <c r="W637" s="209"/>
      <c r="X637" s="209"/>
      <c r="Y637" s="209"/>
      <c r="Z637" s="209"/>
    </row>
    <row r="638" spans="2:26">
      <c r="B638" s="209"/>
      <c r="C638" s="209"/>
      <c r="D638" s="237"/>
      <c r="E638" s="238"/>
      <c r="F638" s="208"/>
      <c r="G638" s="209"/>
      <c r="H638" s="209"/>
      <c r="I638" s="209"/>
      <c r="J638" s="209"/>
      <c r="K638" s="209"/>
      <c r="L638" s="209"/>
      <c r="M638" s="209"/>
      <c r="N638" s="209"/>
      <c r="O638" s="209"/>
      <c r="P638" s="209"/>
      <c r="Q638" s="209"/>
      <c r="R638" s="209"/>
      <c r="S638" s="209"/>
      <c r="T638" s="209"/>
      <c r="U638" s="209"/>
      <c r="V638" s="209"/>
      <c r="W638" s="209"/>
      <c r="X638" s="209"/>
      <c r="Y638" s="209"/>
      <c r="Z638" s="209"/>
    </row>
    <row r="639" spans="2:26">
      <c r="B639" s="209"/>
      <c r="C639" s="209"/>
      <c r="D639" s="237"/>
      <c r="E639" s="238"/>
      <c r="F639" s="208"/>
      <c r="G639" s="209"/>
      <c r="H639" s="209"/>
      <c r="I639" s="209"/>
      <c r="J639" s="209"/>
      <c r="K639" s="209"/>
      <c r="L639" s="209"/>
      <c r="M639" s="209"/>
      <c r="N639" s="209"/>
      <c r="O639" s="209"/>
      <c r="P639" s="209"/>
      <c r="Q639" s="209"/>
      <c r="R639" s="209"/>
      <c r="S639" s="209"/>
      <c r="T639" s="209"/>
      <c r="U639" s="209"/>
      <c r="V639" s="209"/>
      <c r="W639" s="209"/>
      <c r="X639" s="209"/>
      <c r="Y639" s="209"/>
      <c r="Z639" s="209"/>
    </row>
    <row r="640" spans="2:26">
      <c r="B640" s="209"/>
      <c r="C640" s="209"/>
      <c r="D640" s="237"/>
      <c r="E640" s="238"/>
      <c r="F640" s="208"/>
      <c r="G640" s="209"/>
      <c r="H640" s="209"/>
      <c r="I640" s="209"/>
      <c r="J640" s="209"/>
      <c r="K640" s="209"/>
      <c r="L640" s="209"/>
      <c r="M640" s="209"/>
      <c r="N640" s="209"/>
      <c r="O640" s="209"/>
      <c r="P640" s="209"/>
      <c r="Q640" s="209"/>
      <c r="R640" s="209"/>
      <c r="S640" s="209"/>
      <c r="T640" s="209"/>
      <c r="U640" s="209"/>
      <c r="V640" s="209"/>
      <c r="W640" s="209"/>
      <c r="X640" s="209"/>
      <c r="Y640" s="209"/>
      <c r="Z640" s="209"/>
    </row>
    <row r="641" spans="2:26">
      <c r="B641" s="209"/>
      <c r="C641" s="209"/>
      <c r="D641" s="237"/>
      <c r="E641" s="238"/>
      <c r="F641" s="208"/>
      <c r="G641" s="209"/>
      <c r="H641" s="209"/>
      <c r="I641" s="209"/>
      <c r="J641" s="209"/>
      <c r="K641" s="209"/>
      <c r="L641" s="209"/>
      <c r="M641" s="209"/>
      <c r="N641" s="209"/>
      <c r="O641" s="209"/>
      <c r="P641" s="209"/>
      <c r="Q641" s="209"/>
      <c r="R641" s="209"/>
      <c r="S641" s="209"/>
      <c r="T641" s="209"/>
      <c r="U641" s="209"/>
      <c r="V641" s="209"/>
      <c r="W641" s="209"/>
      <c r="X641" s="209"/>
      <c r="Y641" s="209"/>
      <c r="Z641" s="209"/>
    </row>
    <row r="642" spans="2:26">
      <c r="B642" s="209"/>
      <c r="C642" s="209"/>
      <c r="D642" s="237"/>
      <c r="E642" s="238"/>
      <c r="F642" s="208"/>
      <c r="G642" s="209"/>
      <c r="H642" s="209"/>
      <c r="I642" s="209"/>
      <c r="J642" s="209"/>
      <c r="K642" s="209"/>
      <c r="L642" s="209"/>
      <c r="M642" s="209"/>
      <c r="N642" s="209"/>
      <c r="O642" s="209"/>
      <c r="P642" s="209"/>
      <c r="Q642" s="209"/>
      <c r="R642" s="209"/>
      <c r="S642" s="209"/>
      <c r="T642" s="209"/>
      <c r="U642" s="209"/>
      <c r="V642" s="209"/>
      <c r="W642" s="209"/>
      <c r="X642" s="209"/>
      <c r="Y642" s="209"/>
      <c r="Z642" s="209"/>
    </row>
    <row r="643" spans="2:26">
      <c r="B643" s="209"/>
      <c r="C643" s="209"/>
      <c r="D643" s="237"/>
      <c r="E643" s="238"/>
      <c r="F643" s="208"/>
      <c r="G643" s="209"/>
      <c r="H643" s="209"/>
      <c r="I643" s="209"/>
      <c r="J643" s="209"/>
      <c r="K643" s="209"/>
      <c r="L643" s="209"/>
      <c r="M643" s="209"/>
      <c r="N643" s="209"/>
      <c r="O643" s="209"/>
      <c r="P643" s="209"/>
      <c r="Q643" s="209"/>
      <c r="R643" s="209"/>
      <c r="S643" s="209"/>
      <c r="T643" s="209"/>
      <c r="U643" s="209"/>
      <c r="V643" s="209"/>
      <c r="W643" s="209"/>
      <c r="X643" s="209"/>
      <c r="Y643" s="209"/>
      <c r="Z643" s="209"/>
    </row>
    <row r="644" spans="2:26">
      <c r="B644" s="209"/>
      <c r="C644" s="209"/>
      <c r="D644" s="237"/>
      <c r="E644" s="238"/>
      <c r="F644" s="208"/>
      <c r="G644" s="209"/>
      <c r="H644" s="209"/>
      <c r="I644" s="209"/>
      <c r="J644" s="209"/>
      <c r="K644" s="209"/>
      <c r="L644" s="209"/>
      <c r="M644" s="209"/>
      <c r="N644" s="209"/>
      <c r="O644" s="209"/>
      <c r="P644" s="209"/>
      <c r="Q644" s="209"/>
      <c r="R644" s="209"/>
      <c r="S644" s="209"/>
      <c r="T644" s="209"/>
      <c r="U644" s="209"/>
      <c r="V644" s="209"/>
      <c r="W644" s="209"/>
      <c r="X644" s="209"/>
      <c r="Y644" s="209"/>
      <c r="Z644" s="209"/>
    </row>
    <row r="645" spans="2:26">
      <c r="B645" s="209"/>
      <c r="C645" s="209"/>
      <c r="D645" s="237"/>
      <c r="E645" s="238"/>
      <c r="F645" s="208"/>
      <c r="G645" s="209"/>
      <c r="H645" s="209"/>
      <c r="I645" s="209"/>
      <c r="J645" s="209"/>
      <c r="K645" s="209"/>
      <c r="L645" s="209"/>
      <c r="M645" s="209"/>
      <c r="N645" s="209"/>
      <c r="O645" s="209"/>
      <c r="P645" s="209"/>
      <c r="Q645" s="209"/>
      <c r="R645" s="209"/>
      <c r="S645" s="209"/>
      <c r="T645" s="209"/>
      <c r="U645" s="209"/>
      <c r="V645" s="209"/>
      <c r="W645" s="209"/>
      <c r="X645" s="209"/>
      <c r="Y645" s="209"/>
      <c r="Z645" s="209"/>
    </row>
    <row r="646" spans="2:26">
      <c r="B646" s="209"/>
      <c r="C646" s="209"/>
      <c r="D646" s="237"/>
      <c r="E646" s="238"/>
      <c r="F646" s="208"/>
      <c r="G646" s="209"/>
      <c r="H646" s="209"/>
      <c r="I646" s="209"/>
      <c r="J646" s="209"/>
      <c r="K646" s="209"/>
      <c r="L646" s="209"/>
      <c r="M646" s="209"/>
      <c r="N646" s="209"/>
      <c r="O646" s="209"/>
      <c r="P646" s="209"/>
      <c r="Q646" s="209"/>
      <c r="R646" s="209"/>
      <c r="S646" s="209"/>
      <c r="T646" s="209"/>
      <c r="U646" s="209"/>
      <c r="V646" s="209"/>
      <c r="W646" s="209"/>
      <c r="X646" s="209"/>
      <c r="Y646" s="209"/>
      <c r="Z646" s="209"/>
    </row>
    <row r="647" spans="2:26">
      <c r="B647" s="209"/>
      <c r="C647" s="209"/>
      <c r="D647" s="237"/>
      <c r="E647" s="238"/>
      <c r="F647" s="208"/>
      <c r="G647" s="209"/>
      <c r="H647" s="209"/>
      <c r="I647" s="209"/>
      <c r="J647" s="209"/>
      <c r="K647" s="209"/>
      <c r="L647" s="209"/>
      <c r="M647" s="209"/>
      <c r="N647" s="209"/>
      <c r="O647" s="209"/>
      <c r="P647" s="209"/>
      <c r="Q647" s="209"/>
      <c r="R647" s="209"/>
      <c r="S647" s="209"/>
      <c r="T647" s="209"/>
      <c r="U647" s="209"/>
      <c r="V647" s="209"/>
      <c r="W647" s="209"/>
      <c r="X647" s="209"/>
      <c r="Y647" s="209"/>
      <c r="Z647" s="209"/>
    </row>
    <row r="648" spans="2:26">
      <c r="B648" s="209"/>
      <c r="C648" s="209"/>
      <c r="D648" s="237"/>
      <c r="E648" s="238"/>
      <c r="F648" s="208"/>
      <c r="G648" s="209"/>
      <c r="H648" s="209"/>
      <c r="I648" s="209"/>
      <c r="J648" s="209"/>
      <c r="K648" s="209"/>
      <c r="L648" s="209"/>
      <c r="M648" s="209"/>
      <c r="N648" s="209"/>
      <c r="O648" s="209"/>
      <c r="P648" s="209"/>
      <c r="Q648" s="209"/>
      <c r="R648" s="209"/>
      <c r="S648" s="209"/>
      <c r="T648" s="209"/>
      <c r="U648" s="209"/>
      <c r="V648" s="209"/>
      <c r="W648" s="209"/>
      <c r="X648" s="209"/>
      <c r="Y648" s="209"/>
      <c r="Z648" s="209"/>
    </row>
    <row r="649" spans="2:26">
      <c r="B649" s="209"/>
      <c r="C649" s="209"/>
      <c r="D649" s="237"/>
      <c r="E649" s="238"/>
      <c r="F649" s="208"/>
      <c r="G649" s="209"/>
      <c r="H649" s="209"/>
      <c r="I649" s="209"/>
      <c r="J649" s="209"/>
      <c r="K649" s="209"/>
      <c r="L649" s="209"/>
      <c r="M649" s="209"/>
      <c r="N649" s="209"/>
      <c r="O649" s="209"/>
      <c r="P649" s="209"/>
      <c r="Q649" s="209"/>
      <c r="R649" s="209"/>
      <c r="S649" s="209"/>
      <c r="T649" s="209"/>
      <c r="U649" s="209"/>
      <c r="V649" s="209"/>
      <c r="W649" s="209"/>
      <c r="X649" s="209"/>
      <c r="Y649" s="209"/>
      <c r="Z649" s="209"/>
    </row>
    <row r="650" spans="2:26">
      <c r="B650" s="209"/>
      <c r="C650" s="209"/>
      <c r="D650" s="237"/>
      <c r="E650" s="238"/>
      <c r="F650" s="208"/>
      <c r="G650" s="209"/>
      <c r="H650" s="209"/>
      <c r="I650" s="209"/>
      <c r="J650" s="209"/>
      <c r="K650" s="209"/>
      <c r="L650" s="209"/>
      <c r="M650" s="209"/>
      <c r="N650" s="209"/>
      <c r="O650" s="209"/>
      <c r="P650" s="209"/>
      <c r="Q650" s="209"/>
      <c r="R650" s="209"/>
      <c r="S650" s="209"/>
      <c r="T650" s="209"/>
      <c r="U650" s="209"/>
      <c r="V650" s="209"/>
      <c r="W650" s="209"/>
      <c r="X650" s="209"/>
      <c r="Y650" s="209"/>
      <c r="Z650" s="209"/>
    </row>
    <row r="651" spans="2:26">
      <c r="B651" s="209"/>
      <c r="C651" s="209"/>
      <c r="D651" s="237"/>
      <c r="E651" s="238"/>
      <c r="F651" s="208"/>
      <c r="G651" s="209"/>
      <c r="H651" s="209"/>
      <c r="I651" s="209"/>
      <c r="J651" s="209"/>
      <c r="K651" s="209"/>
      <c r="L651" s="209"/>
      <c r="M651" s="209"/>
      <c r="N651" s="209"/>
      <c r="O651" s="209"/>
      <c r="P651" s="209"/>
      <c r="Q651" s="209"/>
      <c r="R651" s="209"/>
      <c r="S651" s="209"/>
      <c r="T651" s="209"/>
      <c r="U651" s="209"/>
      <c r="V651" s="209"/>
      <c r="W651" s="209"/>
      <c r="X651" s="209"/>
      <c r="Y651" s="209"/>
      <c r="Z651" s="209"/>
    </row>
    <row r="652" spans="2:26">
      <c r="B652" s="209"/>
      <c r="C652" s="209"/>
      <c r="D652" s="237"/>
      <c r="E652" s="238"/>
      <c r="F652" s="208"/>
      <c r="G652" s="209"/>
      <c r="H652" s="209"/>
      <c r="I652" s="209"/>
      <c r="J652" s="209"/>
      <c r="K652" s="209"/>
      <c r="L652" s="209"/>
      <c r="M652" s="209"/>
      <c r="N652" s="209"/>
      <c r="O652" s="209"/>
      <c r="P652" s="209"/>
      <c r="Q652" s="209"/>
      <c r="R652" s="209"/>
      <c r="S652" s="209"/>
      <c r="T652" s="209"/>
      <c r="U652" s="209"/>
      <c r="V652" s="209"/>
      <c r="W652" s="209"/>
      <c r="X652" s="209"/>
      <c r="Y652" s="209"/>
      <c r="Z652" s="209"/>
    </row>
    <row r="653" spans="2:26">
      <c r="B653" s="209"/>
      <c r="C653" s="209"/>
      <c r="D653" s="237"/>
      <c r="E653" s="238"/>
      <c r="F653" s="208"/>
      <c r="G653" s="209"/>
      <c r="H653" s="209"/>
      <c r="I653" s="209"/>
      <c r="J653" s="209"/>
      <c r="K653" s="209"/>
      <c r="L653" s="209"/>
      <c r="M653" s="209"/>
      <c r="N653" s="209"/>
      <c r="O653" s="209"/>
      <c r="P653" s="209"/>
      <c r="Q653" s="209"/>
      <c r="R653" s="209"/>
      <c r="S653" s="209"/>
      <c r="T653" s="209"/>
      <c r="U653" s="209"/>
      <c r="V653" s="209"/>
      <c r="W653" s="209"/>
      <c r="X653" s="209"/>
      <c r="Y653" s="209"/>
      <c r="Z653" s="209"/>
    </row>
    <row r="654" spans="2:26">
      <c r="B654" s="209"/>
      <c r="C654" s="209"/>
      <c r="D654" s="237"/>
      <c r="E654" s="238"/>
      <c r="F654" s="208"/>
      <c r="G654" s="209"/>
      <c r="H654" s="209"/>
      <c r="I654" s="209"/>
      <c r="J654" s="209"/>
      <c r="K654" s="209"/>
      <c r="L654" s="209"/>
      <c r="M654" s="209"/>
      <c r="N654" s="209"/>
      <c r="O654" s="209"/>
      <c r="P654" s="209"/>
      <c r="Q654" s="209"/>
      <c r="R654" s="209"/>
      <c r="S654" s="209"/>
      <c r="T654" s="209"/>
      <c r="U654" s="209"/>
      <c r="V654" s="209"/>
      <c r="W654" s="209"/>
      <c r="X654" s="209"/>
      <c r="Y654" s="209"/>
      <c r="Z654" s="209"/>
    </row>
    <row r="655" spans="2:26">
      <c r="B655" s="209"/>
      <c r="C655" s="209"/>
      <c r="D655" s="237"/>
      <c r="E655" s="238"/>
      <c r="F655" s="208"/>
      <c r="G655" s="209"/>
      <c r="H655" s="209"/>
      <c r="I655" s="209"/>
      <c r="J655" s="209"/>
      <c r="K655" s="209"/>
      <c r="L655" s="209"/>
      <c r="M655" s="209"/>
      <c r="N655" s="209"/>
      <c r="O655" s="209"/>
      <c r="P655" s="209"/>
      <c r="Q655" s="209"/>
      <c r="R655" s="209"/>
      <c r="S655" s="209"/>
      <c r="T655" s="209"/>
      <c r="U655" s="209"/>
      <c r="V655" s="209"/>
      <c r="W655" s="209"/>
      <c r="X655" s="209"/>
      <c r="Y655" s="209"/>
      <c r="Z655" s="209"/>
    </row>
    <row r="656" spans="2:26">
      <c r="B656" s="209"/>
      <c r="C656" s="209"/>
      <c r="D656" s="237"/>
      <c r="E656" s="238"/>
      <c r="F656" s="208"/>
      <c r="G656" s="209"/>
      <c r="H656" s="209"/>
      <c r="I656" s="209"/>
      <c r="J656" s="209"/>
      <c r="K656" s="209"/>
      <c r="L656" s="209"/>
      <c r="M656" s="209"/>
      <c r="N656" s="209"/>
      <c r="O656" s="209"/>
      <c r="P656" s="209"/>
      <c r="Q656" s="209"/>
      <c r="R656" s="209"/>
      <c r="S656" s="209"/>
      <c r="T656" s="209"/>
      <c r="U656" s="209"/>
      <c r="V656" s="209"/>
      <c r="W656" s="209"/>
      <c r="X656" s="209"/>
      <c r="Y656" s="209"/>
      <c r="Z656" s="209"/>
    </row>
    <row r="657" spans="2:26">
      <c r="B657" s="209"/>
      <c r="C657" s="209"/>
      <c r="D657" s="237"/>
      <c r="E657" s="238"/>
      <c r="F657" s="208"/>
      <c r="G657" s="209"/>
      <c r="H657" s="209"/>
      <c r="I657" s="209"/>
      <c r="J657" s="209"/>
      <c r="K657" s="209"/>
      <c r="L657" s="209"/>
      <c r="M657" s="209"/>
      <c r="N657" s="209"/>
      <c r="O657" s="209"/>
      <c r="P657" s="209"/>
      <c r="Q657" s="209"/>
      <c r="R657" s="209"/>
      <c r="S657" s="209"/>
      <c r="T657" s="209"/>
      <c r="U657" s="209"/>
      <c r="V657" s="209"/>
      <c r="W657" s="209"/>
      <c r="X657" s="209"/>
      <c r="Y657" s="209"/>
      <c r="Z657" s="209"/>
    </row>
    <row r="658" spans="2:26">
      <c r="B658" s="209"/>
      <c r="C658" s="209"/>
      <c r="D658" s="237"/>
      <c r="E658" s="238"/>
      <c r="F658" s="208"/>
      <c r="G658" s="209"/>
      <c r="H658" s="209"/>
      <c r="I658" s="209"/>
      <c r="J658" s="209"/>
      <c r="K658" s="209"/>
      <c r="L658" s="209"/>
      <c r="M658" s="209"/>
      <c r="N658" s="209"/>
      <c r="O658" s="209"/>
      <c r="P658" s="209"/>
      <c r="Q658" s="209"/>
      <c r="R658" s="209"/>
      <c r="S658" s="209"/>
      <c r="T658" s="209"/>
      <c r="U658" s="209"/>
      <c r="V658" s="209"/>
      <c r="W658" s="209"/>
      <c r="X658" s="209"/>
      <c r="Y658" s="209"/>
      <c r="Z658" s="209"/>
    </row>
    <row r="659" spans="2:26">
      <c r="B659" s="209"/>
      <c r="C659" s="209"/>
      <c r="D659" s="237"/>
      <c r="E659" s="238"/>
      <c r="F659" s="208"/>
      <c r="G659" s="209"/>
      <c r="H659" s="209"/>
      <c r="I659" s="209"/>
      <c r="J659" s="209"/>
      <c r="K659" s="209"/>
      <c r="L659" s="209"/>
      <c r="M659" s="209"/>
      <c r="N659" s="209"/>
      <c r="O659" s="209"/>
      <c r="P659" s="209"/>
      <c r="Q659" s="209"/>
      <c r="R659" s="209"/>
      <c r="S659" s="209"/>
      <c r="T659" s="209"/>
      <c r="U659" s="209"/>
      <c r="V659" s="209"/>
      <c r="W659" s="209"/>
      <c r="X659" s="209"/>
      <c r="Y659" s="209"/>
      <c r="Z659" s="209"/>
    </row>
    <row r="660" spans="2:26">
      <c r="B660" s="209"/>
      <c r="C660" s="209"/>
      <c r="D660" s="237"/>
      <c r="E660" s="238"/>
      <c r="F660" s="208"/>
      <c r="G660" s="209"/>
      <c r="H660" s="209"/>
      <c r="I660" s="209"/>
      <c r="J660" s="209"/>
      <c r="K660" s="209"/>
      <c r="L660" s="209"/>
      <c r="M660" s="209"/>
      <c r="N660" s="209"/>
      <c r="O660" s="209"/>
      <c r="P660" s="209"/>
      <c r="Q660" s="209"/>
      <c r="R660" s="209"/>
      <c r="S660" s="209"/>
      <c r="T660" s="209"/>
      <c r="U660" s="209"/>
      <c r="V660" s="209"/>
      <c r="W660" s="209"/>
      <c r="X660" s="209"/>
      <c r="Y660" s="209"/>
      <c r="Z660" s="209"/>
    </row>
    <row r="661" spans="2:26">
      <c r="B661" s="209"/>
      <c r="C661" s="209"/>
      <c r="D661" s="237"/>
      <c r="E661" s="238"/>
      <c r="F661" s="208"/>
      <c r="G661" s="209"/>
      <c r="H661" s="209"/>
      <c r="I661" s="209"/>
      <c r="J661" s="209"/>
      <c r="K661" s="209"/>
      <c r="L661" s="209"/>
      <c r="M661" s="209"/>
      <c r="N661" s="209"/>
      <c r="O661" s="209"/>
      <c r="P661" s="209"/>
      <c r="Q661" s="209"/>
      <c r="R661" s="209"/>
      <c r="S661" s="209"/>
      <c r="T661" s="209"/>
      <c r="U661" s="209"/>
      <c r="V661" s="209"/>
      <c r="W661" s="209"/>
      <c r="X661" s="209"/>
      <c r="Y661" s="209"/>
      <c r="Z661" s="209"/>
    </row>
    <row r="662" spans="2:26">
      <c r="B662" s="209"/>
      <c r="C662" s="209"/>
      <c r="D662" s="237"/>
      <c r="E662" s="238"/>
      <c r="F662" s="208"/>
      <c r="G662" s="209"/>
      <c r="H662" s="209"/>
      <c r="I662" s="209"/>
      <c r="J662" s="209"/>
      <c r="K662" s="209"/>
      <c r="L662" s="209"/>
      <c r="M662" s="209"/>
      <c r="N662" s="209"/>
      <c r="O662" s="209"/>
      <c r="P662" s="209"/>
      <c r="Q662" s="209"/>
      <c r="R662" s="209"/>
      <c r="S662" s="209"/>
      <c r="T662" s="209"/>
      <c r="U662" s="209"/>
      <c r="V662" s="209"/>
      <c r="W662" s="209"/>
      <c r="X662" s="209"/>
      <c r="Y662" s="209"/>
      <c r="Z662" s="209"/>
    </row>
    <row r="663" spans="2:26">
      <c r="B663" s="209"/>
      <c r="C663" s="209"/>
      <c r="D663" s="237"/>
      <c r="E663" s="238"/>
      <c r="F663" s="208"/>
      <c r="G663" s="209"/>
      <c r="H663" s="209"/>
      <c r="I663" s="209"/>
      <c r="J663" s="209"/>
      <c r="K663" s="209"/>
      <c r="L663" s="209"/>
      <c r="M663" s="209"/>
      <c r="N663" s="209"/>
      <c r="O663" s="209"/>
      <c r="P663" s="209"/>
      <c r="Q663" s="209"/>
      <c r="R663" s="209"/>
      <c r="S663" s="209"/>
      <c r="T663" s="209"/>
      <c r="U663" s="209"/>
      <c r="V663" s="209"/>
      <c r="W663" s="209"/>
      <c r="X663" s="209"/>
      <c r="Y663" s="209"/>
      <c r="Z663" s="209"/>
    </row>
    <row r="664" spans="2:26">
      <c r="B664" s="209"/>
      <c r="C664" s="209"/>
      <c r="D664" s="237"/>
      <c r="E664" s="238"/>
      <c r="F664" s="208"/>
      <c r="G664" s="209"/>
      <c r="H664" s="209"/>
      <c r="I664" s="209"/>
      <c r="J664" s="209"/>
      <c r="K664" s="209"/>
      <c r="L664" s="209"/>
      <c r="M664" s="209"/>
      <c r="N664" s="209"/>
      <c r="O664" s="209"/>
      <c r="P664" s="209"/>
      <c r="Q664" s="209"/>
      <c r="R664" s="209"/>
      <c r="S664" s="209"/>
      <c r="T664" s="209"/>
      <c r="U664" s="209"/>
      <c r="V664" s="209"/>
      <c r="W664" s="209"/>
      <c r="X664" s="209"/>
      <c r="Y664" s="209"/>
      <c r="Z664" s="209"/>
    </row>
    <row r="665" spans="2:26">
      <c r="B665" s="209"/>
      <c r="C665" s="209"/>
      <c r="D665" s="237"/>
      <c r="E665" s="238"/>
      <c r="F665" s="208"/>
      <c r="G665" s="209"/>
      <c r="H665" s="209"/>
      <c r="I665" s="209"/>
      <c r="J665" s="209"/>
      <c r="K665" s="209"/>
      <c r="L665" s="209"/>
      <c r="M665" s="209"/>
      <c r="N665" s="209"/>
      <c r="O665" s="209"/>
      <c r="P665" s="209"/>
      <c r="Q665" s="209"/>
      <c r="R665" s="209"/>
      <c r="S665" s="209"/>
      <c r="T665" s="209"/>
      <c r="U665" s="209"/>
      <c r="V665" s="209"/>
      <c r="W665" s="209"/>
      <c r="X665" s="209"/>
      <c r="Y665" s="209"/>
      <c r="Z665" s="209"/>
    </row>
    <row r="666" spans="2:26">
      <c r="B666" s="209"/>
      <c r="C666" s="209"/>
      <c r="D666" s="237"/>
      <c r="E666" s="238"/>
      <c r="F666" s="208"/>
      <c r="G666" s="209"/>
      <c r="H666" s="209"/>
      <c r="I666" s="209"/>
      <c r="J666" s="209"/>
      <c r="K666" s="209"/>
      <c r="L666" s="209"/>
      <c r="M666" s="209"/>
      <c r="N666" s="209"/>
      <c r="O666" s="209"/>
      <c r="P666" s="209"/>
      <c r="Q666" s="209"/>
      <c r="R666" s="209"/>
      <c r="S666" s="209"/>
      <c r="T666" s="209"/>
      <c r="U666" s="209"/>
      <c r="V666" s="209"/>
      <c r="W666" s="209"/>
      <c r="X666" s="209"/>
      <c r="Y666" s="209"/>
      <c r="Z666" s="209"/>
    </row>
    <row r="667" spans="2:26">
      <c r="B667" s="209"/>
      <c r="C667" s="209"/>
      <c r="D667" s="237"/>
      <c r="E667" s="238"/>
      <c r="F667" s="208"/>
      <c r="G667" s="209"/>
      <c r="H667" s="209"/>
      <c r="I667" s="209"/>
      <c r="J667" s="209"/>
      <c r="K667" s="209"/>
      <c r="L667" s="209"/>
      <c r="M667" s="209"/>
      <c r="N667" s="209"/>
      <c r="O667" s="209"/>
      <c r="P667" s="209"/>
      <c r="Q667" s="209"/>
      <c r="R667" s="209"/>
      <c r="S667" s="209"/>
      <c r="T667" s="209"/>
      <c r="U667" s="209"/>
      <c r="V667" s="209"/>
      <c r="W667" s="209"/>
      <c r="X667" s="209"/>
      <c r="Y667" s="209"/>
      <c r="Z667" s="209"/>
    </row>
    <row r="668" spans="2:26">
      <c r="B668" s="209"/>
      <c r="C668" s="209"/>
      <c r="D668" s="237"/>
      <c r="E668" s="238"/>
      <c r="F668" s="208"/>
      <c r="G668" s="209"/>
      <c r="H668" s="209"/>
      <c r="I668" s="209"/>
      <c r="J668" s="209"/>
      <c r="K668" s="209"/>
      <c r="L668" s="209"/>
      <c r="M668" s="209"/>
      <c r="N668" s="209"/>
      <c r="O668" s="209"/>
      <c r="P668" s="209"/>
      <c r="Q668" s="209"/>
      <c r="R668" s="209"/>
      <c r="S668" s="209"/>
      <c r="T668" s="209"/>
      <c r="U668" s="209"/>
      <c r="V668" s="209"/>
      <c r="W668" s="209"/>
      <c r="X668" s="209"/>
      <c r="Y668" s="209"/>
      <c r="Z668" s="209"/>
    </row>
    <row r="669" spans="2:26">
      <c r="B669" s="209"/>
      <c r="C669" s="209"/>
      <c r="D669" s="237"/>
      <c r="E669" s="238"/>
      <c r="F669" s="208"/>
      <c r="G669" s="209"/>
      <c r="H669" s="209"/>
      <c r="I669" s="209"/>
      <c r="J669" s="209"/>
      <c r="K669" s="209"/>
      <c r="L669" s="209"/>
      <c r="M669" s="209"/>
      <c r="N669" s="209"/>
      <c r="O669" s="209"/>
      <c r="P669" s="209"/>
      <c r="Q669" s="209"/>
      <c r="R669" s="209"/>
      <c r="S669" s="209"/>
      <c r="T669" s="209"/>
      <c r="U669" s="209"/>
      <c r="V669" s="209"/>
      <c r="W669" s="209"/>
      <c r="X669" s="209"/>
      <c r="Y669" s="209"/>
      <c r="Z669" s="209"/>
    </row>
    <row r="670" spans="2:26">
      <c r="B670" s="209"/>
      <c r="C670" s="209"/>
      <c r="D670" s="237"/>
      <c r="E670" s="238"/>
      <c r="F670" s="208"/>
      <c r="G670" s="209"/>
      <c r="H670" s="209"/>
      <c r="I670" s="209"/>
      <c r="J670" s="209"/>
      <c r="K670" s="209"/>
      <c r="L670" s="209"/>
      <c r="M670" s="209"/>
      <c r="N670" s="209"/>
      <c r="O670" s="209"/>
      <c r="P670" s="209"/>
      <c r="Q670" s="209"/>
      <c r="R670" s="209"/>
      <c r="S670" s="209"/>
      <c r="T670" s="209"/>
      <c r="U670" s="209"/>
      <c r="V670" s="209"/>
      <c r="W670" s="209"/>
      <c r="X670" s="209"/>
      <c r="Y670" s="209"/>
      <c r="Z670" s="209"/>
    </row>
    <row r="671" spans="2:26">
      <c r="B671" s="209"/>
      <c r="C671" s="209"/>
      <c r="D671" s="237"/>
      <c r="E671" s="238"/>
      <c r="F671" s="208"/>
      <c r="G671" s="209"/>
      <c r="H671" s="209"/>
      <c r="I671" s="209"/>
      <c r="J671" s="209"/>
      <c r="K671" s="209"/>
      <c r="L671" s="209"/>
      <c r="M671" s="209"/>
      <c r="N671" s="209"/>
      <c r="O671" s="209"/>
      <c r="P671" s="209"/>
      <c r="Q671" s="209"/>
      <c r="R671" s="209"/>
      <c r="S671" s="209"/>
      <c r="T671" s="209"/>
      <c r="U671" s="209"/>
      <c r="V671" s="209"/>
      <c r="W671" s="209"/>
      <c r="X671" s="209"/>
      <c r="Y671" s="209"/>
      <c r="Z671" s="209"/>
    </row>
    <row r="672" spans="2:26">
      <c r="B672" s="209"/>
      <c r="C672" s="209"/>
      <c r="D672" s="237"/>
      <c r="E672" s="238"/>
      <c r="F672" s="208"/>
      <c r="G672" s="209"/>
      <c r="H672" s="209"/>
      <c r="I672" s="209"/>
      <c r="J672" s="209"/>
      <c r="K672" s="209"/>
      <c r="L672" s="209"/>
      <c r="M672" s="209"/>
      <c r="N672" s="209"/>
      <c r="O672" s="209"/>
      <c r="P672" s="209"/>
      <c r="Q672" s="209"/>
      <c r="R672" s="209"/>
      <c r="S672" s="209"/>
      <c r="T672" s="209"/>
      <c r="U672" s="209"/>
      <c r="V672" s="209"/>
      <c r="W672" s="209"/>
      <c r="X672" s="209"/>
      <c r="Y672" s="209"/>
      <c r="Z672" s="209"/>
    </row>
    <row r="673" spans="2:26">
      <c r="B673" s="209"/>
      <c r="C673" s="209"/>
      <c r="D673" s="237"/>
      <c r="E673" s="238"/>
      <c r="F673" s="208"/>
      <c r="G673" s="209"/>
      <c r="H673" s="209"/>
      <c r="I673" s="209"/>
      <c r="J673" s="209"/>
      <c r="K673" s="209"/>
      <c r="L673" s="209"/>
      <c r="M673" s="209"/>
      <c r="N673" s="209"/>
      <c r="O673" s="209"/>
      <c r="P673" s="209"/>
      <c r="Q673" s="209"/>
      <c r="R673" s="209"/>
      <c r="S673" s="209"/>
      <c r="T673" s="209"/>
      <c r="U673" s="209"/>
      <c r="V673" s="209"/>
      <c r="W673" s="209"/>
      <c r="X673" s="209"/>
      <c r="Y673" s="209"/>
      <c r="Z673" s="209"/>
    </row>
    <row r="674" spans="2:26">
      <c r="B674" s="209"/>
      <c r="C674" s="209"/>
      <c r="D674" s="237"/>
      <c r="E674" s="238"/>
      <c r="F674" s="208"/>
      <c r="G674" s="209"/>
      <c r="H674" s="209"/>
      <c r="I674" s="209"/>
      <c r="J674" s="209"/>
      <c r="K674" s="209"/>
      <c r="L674" s="209"/>
      <c r="M674" s="209"/>
      <c r="N674" s="209"/>
      <c r="O674" s="209"/>
      <c r="P674" s="209"/>
      <c r="Q674" s="209"/>
      <c r="R674" s="209"/>
      <c r="S674" s="209"/>
      <c r="T674" s="209"/>
      <c r="U674" s="209"/>
      <c r="V674" s="209"/>
      <c r="W674" s="209"/>
      <c r="X674" s="209"/>
      <c r="Y674" s="209"/>
      <c r="Z674" s="209"/>
    </row>
    <row r="675" spans="2:26">
      <c r="B675" s="209"/>
      <c r="C675" s="209"/>
      <c r="D675" s="237"/>
      <c r="E675" s="238"/>
      <c r="F675" s="208"/>
      <c r="G675" s="209"/>
      <c r="H675" s="209"/>
      <c r="I675" s="209"/>
      <c r="J675" s="209"/>
      <c r="K675" s="209"/>
      <c r="L675" s="209"/>
      <c r="M675" s="209"/>
      <c r="N675" s="209"/>
      <c r="O675" s="209"/>
      <c r="P675" s="209"/>
      <c r="Q675" s="209"/>
      <c r="R675" s="209"/>
      <c r="S675" s="209"/>
      <c r="T675" s="209"/>
      <c r="U675" s="209"/>
      <c r="V675" s="209"/>
      <c r="W675" s="209"/>
      <c r="X675" s="209"/>
      <c r="Y675" s="209"/>
      <c r="Z675" s="209"/>
    </row>
    <row r="676" spans="2:26">
      <c r="B676" s="209"/>
      <c r="C676" s="209"/>
      <c r="D676" s="237"/>
      <c r="E676" s="238"/>
      <c r="F676" s="208"/>
      <c r="G676" s="209"/>
      <c r="H676" s="209"/>
      <c r="I676" s="209"/>
      <c r="J676" s="209"/>
      <c r="K676" s="209"/>
      <c r="L676" s="209"/>
      <c r="M676" s="209"/>
      <c r="N676" s="209"/>
      <c r="O676" s="209"/>
      <c r="P676" s="209"/>
      <c r="Q676" s="209"/>
      <c r="R676" s="209"/>
      <c r="S676" s="209"/>
      <c r="T676" s="209"/>
      <c r="U676" s="209"/>
      <c r="V676" s="209"/>
      <c r="W676" s="209"/>
      <c r="X676" s="209"/>
      <c r="Y676" s="209"/>
      <c r="Z676" s="209"/>
    </row>
    <row r="677" spans="2:26">
      <c r="B677" s="209"/>
      <c r="C677" s="209"/>
      <c r="D677" s="237"/>
      <c r="E677" s="238"/>
      <c r="F677" s="208"/>
      <c r="G677" s="209"/>
      <c r="H677" s="209"/>
      <c r="I677" s="209"/>
      <c r="J677" s="209"/>
      <c r="K677" s="209"/>
      <c r="L677" s="209"/>
      <c r="M677" s="209"/>
      <c r="N677" s="209"/>
      <c r="O677" s="209"/>
      <c r="P677" s="209"/>
      <c r="Q677" s="209"/>
      <c r="R677" s="209"/>
      <c r="S677" s="209"/>
      <c r="T677" s="209"/>
      <c r="U677" s="209"/>
      <c r="V677" s="209"/>
      <c r="W677" s="209"/>
      <c r="X677" s="209"/>
      <c r="Y677" s="209"/>
      <c r="Z677" s="209"/>
    </row>
    <row r="678" spans="2:26">
      <c r="B678" s="209"/>
      <c r="C678" s="209"/>
      <c r="D678" s="237"/>
      <c r="E678" s="238"/>
      <c r="F678" s="208"/>
      <c r="G678" s="209"/>
      <c r="H678" s="209"/>
      <c r="I678" s="209"/>
      <c r="J678" s="209"/>
      <c r="K678" s="209"/>
      <c r="L678" s="209"/>
      <c r="M678" s="209"/>
      <c r="N678" s="209"/>
      <c r="O678" s="209"/>
      <c r="P678" s="209"/>
      <c r="Q678" s="209"/>
      <c r="R678" s="209"/>
      <c r="S678" s="209"/>
      <c r="T678" s="209"/>
      <c r="U678" s="209"/>
      <c r="V678" s="209"/>
      <c r="W678" s="209"/>
      <c r="X678" s="209"/>
      <c r="Y678" s="209"/>
      <c r="Z678" s="209"/>
    </row>
    <row r="679" spans="2:26">
      <c r="B679" s="209"/>
      <c r="C679" s="209"/>
      <c r="D679" s="237"/>
      <c r="E679" s="238"/>
      <c r="F679" s="208"/>
      <c r="G679" s="209"/>
      <c r="H679" s="209"/>
      <c r="I679" s="209"/>
      <c r="J679" s="209"/>
      <c r="K679" s="209"/>
      <c r="L679" s="209"/>
      <c r="M679" s="209"/>
      <c r="N679" s="209"/>
      <c r="O679" s="209"/>
      <c r="P679" s="209"/>
      <c r="Q679" s="209"/>
      <c r="R679" s="209"/>
      <c r="S679" s="209"/>
      <c r="T679" s="209"/>
      <c r="U679" s="209"/>
      <c r="V679" s="209"/>
      <c r="W679" s="209"/>
      <c r="X679" s="209"/>
      <c r="Y679" s="209"/>
      <c r="Z679" s="209"/>
    </row>
    <row r="680" spans="2:26">
      <c r="B680" s="209"/>
      <c r="C680" s="209"/>
      <c r="D680" s="237"/>
      <c r="E680" s="238"/>
      <c r="F680" s="208"/>
      <c r="G680" s="209"/>
      <c r="H680" s="209"/>
      <c r="I680" s="209"/>
      <c r="J680" s="209"/>
      <c r="K680" s="209"/>
      <c r="L680" s="209"/>
      <c r="M680" s="209"/>
      <c r="N680" s="209"/>
      <c r="O680" s="209"/>
      <c r="P680" s="209"/>
      <c r="Q680" s="209"/>
      <c r="R680" s="209"/>
      <c r="S680" s="209"/>
      <c r="T680" s="209"/>
      <c r="U680" s="209"/>
      <c r="V680" s="209"/>
      <c r="W680" s="209"/>
      <c r="X680" s="209"/>
      <c r="Y680" s="209"/>
      <c r="Z680" s="209"/>
    </row>
    <row r="681" spans="2:26">
      <c r="B681" s="209"/>
      <c r="C681" s="209"/>
      <c r="D681" s="237"/>
      <c r="E681" s="238"/>
      <c r="F681" s="208"/>
      <c r="G681" s="209"/>
      <c r="H681" s="209"/>
      <c r="I681" s="209"/>
      <c r="J681" s="209"/>
      <c r="K681" s="209"/>
      <c r="L681" s="209"/>
      <c r="M681" s="209"/>
      <c r="N681" s="209"/>
      <c r="O681" s="209"/>
      <c r="P681" s="209"/>
      <c r="Q681" s="209"/>
      <c r="R681" s="209"/>
      <c r="S681" s="209"/>
      <c r="T681" s="209"/>
      <c r="U681" s="209"/>
      <c r="V681" s="209"/>
      <c r="W681" s="209"/>
      <c r="X681" s="209"/>
      <c r="Y681" s="209"/>
      <c r="Z681" s="209"/>
    </row>
    <row r="682" spans="2:26">
      <c r="B682" s="209"/>
      <c r="C682" s="209"/>
      <c r="D682" s="237"/>
      <c r="E682" s="238"/>
      <c r="F682" s="208"/>
      <c r="G682" s="209"/>
      <c r="H682" s="209"/>
      <c r="I682" s="209"/>
      <c r="J682" s="209"/>
      <c r="K682" s="209"/>
      <c r="L682" s="209"/>
      <c r="M682" s="209"/>
      <c r="N682" s="209"/>
      <c r="O682" s="209"/>
      <c r="P682" s="209"/>
      <c r="Q682" s="209"/>
      <c r="R682" s="209"/>
      <c r="S682" s="209"/>
      <c r="T682" s="209"/>
      <c r="U682" s="209"/>
      <c r="V682" s="209"/>
      <c r="W682" s="209"/>
      <c r="X682" s="209"/>
      <c r="Y682" s="209"/>
      <c r="Z682" s="209"/>
    </row>
    <row r="683" spans="2:26">
      <c r="B683" s="209"/>
      <c r="C683" s="209"/>
      <c r="D683" s="237"/>
      <c r="E683" s="238"/>
      <c r="F683" s="208"/>
      <c r="G683" s="209"/>
      <c r="H683" s="209"/>
      <c r="I683" s="209"/>
      <c r="J683" s="209"/>
      <c r="K683" s="209"/>
      <c r="L683" s="209"/>
      <c r="M683" s="209"/>
      <c r="N683" s="209"/>
      <c r="O683" s="209"/>
      <c r="P683" s="209"/>
      <c r="Q683" s="209"/>
      <c r="R683" s="209"/>
      <c r="S683" s="209"/>
      <c r="T683" s="209"/>
      <c r="U683" s="209"/>
      <c r="V683" s="209"/>
      <c r="W683" s="209"/>
      <c r="X683" s="209"/>
      <c r="Y683" s="209"/>
      <c r="Z683" s="209"/>
    </row>
    <row r="684" spans="2:26">
      <c r="B684" s="209"/>
      <c r="C684" s="209"/>
      <c r="D684" s="237"/>
      <c r="E684" s="238"/>
      <c r="F684" s="208"/>
      <c r="G684" s="209"/>
      <c r="H684" s="209"/>
      <c r="I684" s="209"/>
      <c r="J684" s="209"/>
      <c r="K684" s="209"/>
      <c r="L684" s="209"/>
      <c r="M684" s="209"/>
      <c r="N684" s="209"/>
      <c r="O684" s="209"/>
      <c r="P684" s="209"/>
      <c r="Q684" s="209"/>
      <c r="R684" s="209"/>
      <c r="S684" s="209"/>
      <c r="T684" s="209"/>
      <c r="U684" s="209"/>
      <c r="V684" s="209"/>
      <c r="W684" s="209"/>
      <c r="X684" s="209"/>
      <c r="Y684" s="209"/>
      <c r="Z684" s="209"/>
    </row>
    <row r="685" spans="2:26">
      <c r="B685" s="209"/>
      <c r="C685" s="209"/>
      <c r="D685" s="237"/>
      <c r="E685" s="238"/>
      <c r="F685" s="208"/>
      <c r="G685" s="209"/>
      <c r="H685" s="209"/>
      <c r="I685" s="209"/>
      <c r="J685" s="209"/>
      <c r="K685" s="209"/>
      <c r="L685" s="209"/>
      <c r="M685" s="209"/>
      <c r="N685" s="209"/>
      <c r="O685" s="209"/>
      <c r="P685" s="209"/>
      <c r="Q685" s="209"/>
      <c r="R685" s="209"/>
      <c r="S685" s="209"/>
      <c r="T685" s="209"/>
      <c r="U685" s="209"/>
      <c r="V685" s="209"/>
      <c r="W685" s="209"/>
      <c r="X685" s="209"/>
      <c r="Y685" s="209"/>
      <c r="Z685" s="209"/>
    </row>
    <row r="686" spans="2:26">
      <c r="B686" s="209"/>
      <c r="C686" s="209"/>
      <c r="D686" s="237"/>
      <c r="E686" s="238"/>
      <c r="F686" s="208"/>
      <c r="G686" s="209"/>
      <c r="H686" s="209"/>
      <c r="I686" s="209"/>
      <c r="J686" s="209"/>
      <c r="K686" s="209"/>
      <c r="L686" s="209"/>
      <c r="M686" s="209"/>
      <c r="N686" s="209"/>
      <c r="O686" s="209"/>
      <c r="P686" s="209"/>
      <c r="Q686" s="209"/>
      <c r="R686" s="209"/>
      <c r="S686" s="209"/>
      <c r="T686" s="209"/>
      <c r="U686" s="209"/>
      <c r="V686" s="209"/>
      <c r="W686" s="209"/>
      <c r="X686" s="209"/>
      <c r="Y686" s="209"/>
      <c r="Z686" s="209"/>
    </row>
    <row r="687" spans="2:26">
      <c r="B687" s="209"/>
      <c r="C687" s="209"/>
      <c r="D687" s="237"/>
      <c r="E687" s="238"/>
      <c r="F687" s="208"/>
      <c r="G687" s="209"/>
      <c r="H687" s="209"/>
      <c r="I687" s="209"/>
      <c r="J687" s="209"/>
      <c r="K687" s="209"/>
      <c r="L687" s="209"/>
      <c r="M687" s="209"/>
      <c r="N687" s="209"/>
      <c r="O687" s="209"/>
      <c r="P687" s="209"/>
      <c r="Q687" s="209"/>
      <c r="R687" s="209"/>
      <c r="S687" s="209"/>
      <c r="T687" s="209"/>
      <c r="U687" s="209"/>
      <c r="V687" s="209"/>
      <c r="W687" s="209"/>
      <c r="X687" s="209"/>
      <c r="Y687" s="209"/>
      <c r="Z687" s="209"/>
    </row>
    <row r="688" spans="2:26">
      <c r="B688" s="209"/>
      <c r="C688" s="209"/>
      <c r="D688" s="237"/>
      <c r="E688" s="238"/>
      <c r="F688" s="208"/>
      <c r="G688" s="209"/>
      <c r="H688" s="209"/>
      <c r="I688" s="209"/>
      <c r="J688" s="209"/>
      <c r="K688" s="209"/>
      <c r="L688" s="209"/>
      <c r="M688" s="209"/>
      <c r="N688" s="209"/>
      <c r="O688" s="209"/>
      <c r="P688" s="209"/>
      <c r="Q688" s="209"/>
      <c r="R688" s="209"/>
      <c r="S688" s="209"/>
      <c r="T688" s="209"/>
      <c r="U688" s="209"/>
      <c r="V688" s="209"/>
      <c r="W688" s="209"/>
      <c r="X688" s="209"/>
      <c r="Y688" s="209"/>
      <c r="Z688" s="209"/>
    </row>
    <row r="689" spans="2:26">
      <c r="B689" s="209"/>
      <c r="C689" s="209"/>
      <c r="D689" s="237"/>
      <c r="E689" s="238"/>
      <c r="F689" s="208"/>
      <c r="G689" s="209"/>
      <c r="H689" s="209"/>
      <c r="I689" s="209"/>
      <c r="J689" s="209"/>
      <c r="K689" s="209"/>
      <c r="L689" s="209"/>
      <c r="M689" s="209"/>
      <c r="N689" s="209"/>
      <c r="O689" s="209"/>
      <c r="P689" s="209"/>
      <c r="Q689" s="209"/>
      <c r="R689" s="209"/>
      <c r="S689" s="209"/>
      <c r="T689" s="209"/>
      <c r="U689" s="209"/>
      <c r="V689" s="209"/>
      <c r="W689" s="209"/>
      <c r="X689" s="209"/>
      <c r="Y689" s="209"/>
      <c r="Z689" s="209"/>
    </row>
    <row r="690" spans="2:26">
      <c r="B690" s="209"/>
      <c r="C690" s="209"/>
      <c r="D690" s="237"/>
      <c r="E690" s="238"/>
      <c r="F690" s="208"/>
      <c r="G690" s="209"/>
      <c r="H690" s="209"/>
      <c r="I690" s="209"/>
      <c r="J690" s="209"/>
      <c r="K690" s="209"/>
      <c r="L690" s="209"/>
      <c r="M690" s="209"/>
      <c r="N690" s="209"/>
      <c r="O690" s="209"/>
      <c r="P690" s="209"/>
      <c r="Q690" s="209"/>
      <c r="R690" s="209"/>
      <c r="S690" s="209"/>
      <c r="T690" s="209"/>
      <c r="U690" s="209"/>
      <c r="V690" s="209"/>
      <c r="W690" s="209"/>
      <c r="X690" s="209"/>
      <c r="Y690" s="209"/>
      <c r="Z690" s="209"/>
    </row>
    <row r="691" spans="2:26">
      <c r="B691" s="209"/>
      <c r="C691" s="209"/>
      <c r="D691" s="237"/>
      <c r="E691" s="238"/>
      <c r="F691" s="208"/>
      <c r="G691" s="209"/>
      <c r="H691" s="209"/>
      <c r="I691" s="209"/>
      <c r="J691" s="209"/>
      <c r="K691" s="209"/>
      <c r="L691" s="209"/>
      <c r="M691" s="209"/>
      <c r="N691" s="209"/>
      <c r="O691" s="209"/>
      <c r="P691" s="209"/>
      <c r="Q691" s="209"/>
      <c r="R691" s="209"/>
      <c r="S691" s="209"/>
      <c r="T691" s="209"/>
      <c r="U691" s="209"/>
      <c r="V691" s="209"/>
      <c r="W691" s="209"/>
      <c r="X691" s="209"/>
      <c r="Y691" s="209"/>
      <c r="Z691" s="209"/>
    </row>
    <row r="692" spans="2:26">
      <c r="B692" s="209"/>
      <c r="C692" s="209"/>
      <c r="D692" s="237"/>
      <c r="E692" s="238"/>
      <c r="F692" s="208"/>
      <c r="G692" s="209"/>
      <c r="H692" s="209"/>
      <c r="I692" s="209"/>
      <c r="J692" s="209"/>
      <c r="K692" s="209"/>
      <c r="L692" s="209"/>
      <c r="M692" s="209"/>
      <c r="N692" s="209"/>
      <c r="O692" s="209"/>
      <c r="P692" s="209"/>
      <c r="Q692" s="209"/>
      <c r="R692" s="209"/>
      <c r="S692" s="209"/>
      <c r="T692" s="209"/>
      <c r="U692" s="209"/>
      <c r="V692" s="209"/>
      <c r="W692" s="209"/>
      <c r="X692" s="209"/>
      <c r="Y692" s="209"/>
      <c r="Z692" s="209"/>
    </row>
    <row r="693" spans="2:26">
      <c r="B693" s="209"/>
      <c r="C693" s="209"/>
      <c r="D693" s="237"/>
      <c r="E693" s="238"/>
      <c r="F693" s="208"/>
      <c r="G693" s="209"/>
      <c r="H693" s="209"/>
      <c r="I693" s="209"/>
      <c r="J693" s="209"/>
      <c r="K693" s="209"/>
      <c r="L693" s="209"/>
      <c r="M693" s="209"/>
      <c r="N693" s="209"/>
      <c r="O693" s="209"/>
      <c r="P693" s="209"/>
      <c r="Q693" s="209"/>
      <c r="R693" s="209"/>
      <c r="S693" s="209"/>
      <c r="T693" s="209"/>
      <c r="U693" s="209"/>
      <c r="V693" s="209"/>
      <c r="W693" s="209"/>
      <c r="X693" s="209"/>
      <c r="Y693" s="209"/>
      <c r="Z693" s="209"/>
    </row>
    <row r="694" spans="2:26">
      <c r="B694" s="209"/>
      <c r="C694" s="209"/>
      <c r="D694" s="237"/>
      <c r="E694" s="238"/>
      <c r="F694" s="208"/>
      <c r="G694" s="209"/>
      <c r="H694" s="209"/>
      <c r="I694" s="209"/>
      <c r="J694" s="209"/>
      <c r="K694" s="209"/>
      <c r="L694" s="209"/>
      <c r="M694" s="209"/>
      <c r="N694" s="209"/>
      <c r="O694" s="209"/>
      <c r="P694" s="209"/>
      <c r="Q694" s="209"/>
      <c r="R694" s="209"/>
      <c r="S694" s="209"/>
      <c r="T694" s="209"/>
      <c r="U694" s="209"/>
      <c r="V694" s="209"/>
      <c r="W694" s="209"/>
      <c r="X694" s="209"/>
      <c r="Y694" s="209"/>
      <c r="Z694" s="209"/>
    </row>
    <row r="695" spans="2:26">
      <c r="B695" s="209"/>
      <c r="C695" s="209"/>
      <c r="D695" s="237"/>
      <c r="E695" s="238"/>
      <c r="F695" s="208"/>
      <c r="G695" s="209"/>
      <c r="H695" s="209"/>
      <c r="I695" s="209"/>
      <c r="J695" s="209"/>
      <c r="K695" s="209"/>
      <c r="L695" s="209"/>
      <c r="M695" s="209"/>
      <c r="N695" s="209"/>
      <c r="O695" s="209"/>
      <c r="P695" s="209"/>
      <c r="Q695" s="209"/>
      <c r="R695" s="209"/>
      <c r="S695" s="209"/>
      <c r="T695" s="209"/>
      <c r="U695" s="209"/>
      <c r="V695" s="209"/>
      <c r="W695" s="209"/>
      <c r="X695" s="209"/>
      <c r="Y695" s="209"/>
      <c r="Z695" s="209"/>
    </row>
    <row r="696" spans="2:26">
      <c r="B696" s="209"/>
      <c r="C696" s="209"/>
      <c r="D696" s="237"/>
      <c r="E696" s="238"/>
      <c r="F696" s="208"/>
      <c r="G696" s="209"/>
      <c r="H696" s="209"/>
      <c r="I696" s="209"/>
      <c r="J696" s="209"/>
      <c r="K696" s="209"/>
      <c r="L696" s="209"/>
      <c r="M696" s="209"/>
      <c r="N696" s="209"/>
      <c r="O696" s="209"/>
      <c r="P696" s="209"/>
      <c r="Q696" s="209"/>
      <c r="R696" s="209"/>
      <c r="S696" s="209"/>
      <c r="T696" s="209"/>
      <c r="U696" s="209"/>
      <c r="V696" s="209"/>
      <c r="W696" s="209"/>
      <c r="X696" s="209"/>
      <c r="Y696" s="209"/>
      <c r="Z696" s="209"/>
    </row>
    <row r="697" spans="2:26">
      <c r="B697" s="209"/>
      <c r="C697" s="209"/>
      <c r="D697" s="237"/>
      <c r="E697" s="238"/>
      <c r="F697" s="208"/>
      <c r="G697" s="209"/>
      <c r="H697" s="209"/>
      <c r="I697" s="209"/>
      <c r="J697" s="209"/>
      <c r="K697" s="209"/>
      <c r="L697" s="209"/>
      <c r="M697" s="209"/>
      <c r="N697" s="209"/>
      <c r="O697" s="209"/>
      <c r="P697" s="209"/>
      <c r="Q697" s="209"/>
      <c r="R697" s="209"/>
      <c r="S697" s="209"/>
      <c r="T697" s="209"/>
      <c r="U697" s="209"/>
      <c r="V697" s="209"/>
      <c r="W697" s="209"/>
      <c r="X697" s="209"/>
      <c r="Y697" s="209"/>
      <c r="Z697" s="209"/>
    </row>
    <row r="698" spans="2:26">
      <c r="B698" s="209"/>
      <c r="C698" s="209"/>
      <c r="D698" s="237"/>
      <c r="E698" s="238"/>
      <c r="F698" s="208"/>
      <c r="G698" s="209"/>
      <c r="H698" s="209"/>
      <c r="I698" s="209"/>
      <c r="J698" s="209"/>
      <c r="K698" s="209"/>
      <c r="L698" s="209"/>
      <c r="M698" s="209"/>
      <c r="N698" s="209"/>
      <c r="O698" s="209"/>
      <c r="P698" s="209"/>
      <c r="Q698" s="209"/>
      <c r="R698" s="209"/>
      <c r="S698" s="209"/>
      <c r="T698" s="209"/>
      <c r="U698" s="209"/>
      <c r="V698" s="209"/>
      <c r="W698" s="209"/>
      <c r="X698" s="209"/>
      <c r="Y698" s="209"/>
      <c r="Z698" s="209"/>
    </row>
    <row r="699" spans="2:26">
      <c r="B699" s="209"/>
      <c r="C699" s="209"/>
      <c r="D699" s="237"/>
      <c r="E699" s="238"/>
      <c r="F699" s="208"/>
      <c r="G699" s="209"/>
      <c r="H699" s="209"/>
      <c r="I699" s="209"/>
      <c r="J699" s="209"/>
      <c r="K699" s="209"/>
      <c r="L699" s="209"/>
      <c r="M699" s="209"/>
      <c r="N699" s="209"/>
      <c r="O699" s="209"/>
      <c r="P699" s="209"/>
      <c r="Q699" s="209"/>
      <c r="R699" s="209"/>
      <c r="S699" s="209"/>
      <c r="T699" s="209"/>
      <c r="U699" s="209"/>
      <c r="V699" s="209"/>
      <c r="W699" s="209"/>
      <c r="X699" s="209"/>
      <c r="Y699" s="209"/>
      <c r="Z699" s="209"/>
    </row>
    <row r="700" spans="2:26">
      <c r="B700" s="209"/>
      <c r="C700" s="209"/>
      <c r="D700" s="237"/>
      <c r="E700" s="238"/>
      <c r="F700" s="208"/>
      <c r="G700" s="209"/>
      <c r="H700" s="209"/>
      <c r="I700" s="209"/>
      <c r="J700" s="209"/>
      <c r="K700" s="209"/>
      <c r="L700" s="209"/>
      <c r="M700" s="209"/>
      <c r="N700" s="209"/>
      <c r="O700" s="209"/>
      <c r="P700" s="209"/>
      <c r="Q700" s="209"/>
      <c r="R700" s="209"/>
      <c r="S700" s="209"/>
      <c r="T700" s="209"/>
      <c r="U700" s="209"/>
      <c r="V700" s="209"/>
      <c r="W700" s="209"/>
      <c r="X700" s="209"/>
      <c r="Y700" s="209"/>
      <c r="Z700" s="209"/>
    </row>
    <row r="701" spans="2:26">
      <c r="B701" s="209"/>
      <c r="C701" s="209"/>
      <c r="D701" s="237"/>
      <c r="E701" s="238"/>
      <c r="F701" s="208"/>
      <c r="G701" s="209"/>
      <c r="H701" s="209"/>
      <c r="I701" s="209"/>
      <c r="J701" s="209"/>
      <c r="K701" s="209"/>
      <c r="L701" s="209"/>
      <c r="M701" s="209"/>
      <c r="N701" s="209"/>
      <c r="O701" s="209"/>
      <c r="P701" s="209"/>
      <c r="Q701" s="209"/>
      <c r="R701" s="209"/>
      <c r="S701" s="209"/>
      <c r="T701" s="209"/>
      <c r="U701" s="209"/>
      <c r="V701" s="209"/>
      <c r="W701" s="209"/>
      <c r="X701" s="209"/>
      <c r="Y701" s="209"/>
      <c r="Z701" s="209"/>
    </row>
    <row r="702" spans="2:26">
      <c r="B702" s="209"/>
      <c r="C702" s="209"/>
      <c r="D702" s="237"/>
      <c r="E702" s="238"/>
      <c r="F702" s="208"/>
      <c r="G702" s="209"/>
      <c r="H702" s="209"/>
      <c r="I702" s="209"/>
      <c r="J702" s="209"/>
      <c r="K702" s="209"/>
      <c r="L702" s="209"/>
      <c r="M702" s="209"/>
      <c r="N702" s="209"/>
      <c r="O702" s="209"/>
      <c r="P702" s="209"/>
      <c r="Q702" s="209"/>
      <c r="R702" s="209"/>
      <c r="S702" s="209"/>
      <c r="T702" s="209"/>
      <c r="U702" s="209"/>
      <c r="V702" s="209"/>
      <c r="W702" s="209"/>
      <c r="X702" s="209"/>
      <c r="Y702" s="209"/>
      <c r="Z702" s="209"/>
    </row>
    <row r="703" spans="2:26">
      <c r="B703" s="209"/>
      <c r="C703" s="209"/>
      <c r="D703" s="237"/>
      <c r="E703" s="238"/>
      <c r="F703" s="208"/>
      <c r="G703" s="209"/>
      <c r="H703" s="209"/>
      <c r="I703" s="209"/>
      <c r="J703" s="209"/>
      <c r="K703" s="209"/>
      <c r="L703" s="209"/>
      <c r="M703" s="209"/>
      <c r="N703" s="209"/>
      <c r="O703" s="209"/>
      <c r="P703" s="209"/>
      <c r="Q703" s="209"/>
      <c r="R703" s="209"/>
      <c r="S703" s="209"/>
      <c r="T703" s="209"/>
      <c r="U703" s="209"/>
      <c r="V703" s="209"/>
      <c r="W703" s="209"/>
      <c r="X703" s="209"/>
      <c r="Y703" s="209"/>
      <c r="Z703" s="209"/>
    </row>
    <row r="704" spans="2:26">
      <c r="B704" s="209"/>
      <c r="C704" s="209"/>
      <c r="D704" s="237"/>
      <c r="E704" s="238"/>
      <c r="F704" s="208"/>
      <c r="G704" s="209"/>
      <c r="H704" s="209"/>
      <c r="I704" s="209"/>
      <c r="J704" s="209"/>
      <c r="K704" s="209"/>
      <c r="L704" s="209"/>
      <c r="M704" s="209"/>
      <c r="N704" s="209"/>
      <c r="O704" s="209"/>
      <c r="P704" s="209"/>
      <c r="Q704" s="209"/>
      <c r="R704" s="209"/>
      <c r="S704" s="209"/>
      <c r="T704" s="209"/>
      <c r="U704" s="209"/>
      <c r="V704" s="209"/>
      <c r="W704" s="209"/>
      <c r="X704" s="209"/>
      <c r="Y704" s="209"/>
      <c r="Z704" s="209"/>
    </row>
    <row r="705" spans="2:26">
      <c r="B705" s="209"/>
      <c r="C705" s="209"/>
      <c r="D705" s="237"/>
      <c r="E705" s="238"/>
      <c r="F705" s="208"/>
      <c r="G705" s="209"/>
      <c r="H705" s="209"/>
      <c r="I705" s="209"/>
      <c r="J705" s="209"/>
      <c r="K705" s="209"/>
      <c r="L705" s="209"/>
      <c r="M705" s="209"/>
      <c r="N705" s="209"/>
      <c r="O705" s="209"/>
      <c r="P705" s="209"/>
      <c r="Q705" s="209"/>
      <c r="R705" s="209"/>
      <c r="S705" s="209"/>
      <c r="T705" s="209"/>
      <c r="U705" s="209"/>
      <c r="V705" s="209"/>
      <c r="W705" s="209"/>
      <c r="X705" s="209"/>
      <c r="Y705" s="209"/>
      <c r="Z705" s="209"/>
    </row>
    <row r="706" spans="2:26">
      <c r="B706" s="209"/>
      <c r="C706" s="209"/>
      <c r="D706" s="237"/>
      <c r="E706" s="238"/>
      <c r="F706" s="208"/>
      <c r="G706" s="209"/>
      <c r="H706" s="209"/>
      <c r="I706" s="209"/>
      <c r="J706" s="209"/>
      <c r="K706" s="209"/>
      <c r="L706" s="209"/>
      <c r="M706" s="209"/>
      <c r="N706" s="209"/>
      <c r="O706" s="209"/>
      <c r="P706" s="209"/>
      <c r="Q706" s="209"/>
      <c r="R706" s="209"/>
      <c r="S706" s="209"/>
      <c r="T706" s="209"/>
      <c r="U706" s="209"/>
      <c r="V706" s="209"/>
      <c r="W706" s="209"/>
      <c r="X706" s="209"/>
      <c r="Y706" s="209"/>
      <c r="Z706" s="209"/>
    </row>
    <row r="707" spans="2:26">
      <c r="B707" s="209"/>
      <c r="C707" s="209"/>
      <c r="D707" s="237"/>
      <c r="E707" s="238"/>
      <c r="F707" s="208"/>
      <c r="G707" s="209"/>
      <c r="H707" s="209"/>
      <c r="I707" s="209"/>
      <c r="J707" s="209"/>
      <c r="K707" s="209"/>
      <c r="L707" s="209"/>
      <c r="M707" s="209"/>
      <c r="N707" s="209"/>
      <c r="O707" s="209"/>
      <c r="P707" s="209"/>
      <c r="Q707" s="209"/>
      <c r="R707" s="209"/>
      <c r="S707" s="209"/>
      <c r="T707" s="209"/>
      <c r="U707" s="209"/>
      <c r="V707" s="209"/>
      <c r="W707" s="209"/>
      <c r="X707" s="209"/>
      <c r="Y707" s="209"/>
      <c r="Z707" s="209"/>
    </row>
    <row r="708" spans="2:26">
      <c r="B708" s="209"/>
      <c r="C708" s="209"/>
      <c r="D708" s="237"/>
      <c r="E708" s="238"/>
      <c r="F708" s="208"/>
      <c r="G708" s="209"/>
      <c r="H708" s="209"/>
      <c r="I708" s="209"/>
      <c r="J708" s="209"/>
      <c r="K708" s="209"/>
      <c r="L708" s="209"/>
      <c r="M708" s="209"/>
      <c r="N708" s="209"/>
      <c r="O708" s="209"/>
      <c r="P708" s="209"/>
      <c r="Q708" s="209"/>
      <c r="R708" s="209"/>
      <c r="S708" s="209"/>
      <c r="T708" s="209"/>
      <c r="U708" s="209"/>
      <c r="V708" s="209"/>
      <c r="W708" s="209"/>
      <c r="X708" s="209"/>
      <c r="Y708" s="209"/>
      <c r="Z708" s="209"/>
    </row>
    <row r="709" spans="2:26">
      <c r="B709" s="209"/>
      <c r="C709" s="209"/>
      <c r="D709" s="237"/>
      <c r="E709" s="238"/>
      <c r="F709" s="208"/>
      <c r="G709" s="209"/>
      <c r="H709" s="209"/>
      <c r="I709" s="209"/>
      <c r="J709" s="209"/>
      <c r="K709" s="209"/>
      <c r="L709" s="209"/>
      <c r="M709" s="209"/>
      <c r="N709" s="209"/>
      <c r="O709" s="209"/>
      <c r="P709" s="209"/>
      <c r="Q709" s="209"/>
      <c r="R709" s="209"/>
      <c r="S709" s="209"/>
      <c r="T709" s="209"/>
      <c r="U709" s="209"/>
      <c r="V709" s="209"/>
      <c r="W709" s="209"/>
      <c r="X709" s="209"/>
      <c r="Y709" s="209"/>
      <c r="Z709" s="209"/>
    </row>
    <row r="710" spans="2:26">
      <c r="B710" s="209"/>
      <c r="C710" s="209"/>
      <c r="D710" s="237"/>
      <c r="E710" s="238"/>
      <c r="F710" s="208"/>
      <c r="G710" s="209"/>
      <c r="H710" s="209"/>
      <c r="I710" s="209"/>
      <c r="J710" s="209"/>
      <c r="K710" s="209"/>
      <c r="L710" s="209"/>
      <c r="M710" s="209"/>
      <c r="N710" s="209"/>
      <c r="O710" s="209"/>
      <c r="P710" s="209"/>
      <c r="Q710" s="209"/>
      <c r="R710" s="209"/>
      <c r="S710" s="209"/>
      <c r="T710" s="209"/>
      <c r="U710" s="209"/>
      <c r="V710" s="209"/>
      <c r="W710" s="209"/>
      <c r="X710" s="209"/>
      <c r="Y710" s="209"/>
      <c r="Z710" s="209"/>
    </row>
    <row r="711" spans="2:26">
      <c r="B711" s="209"/>
      <c r="C711" s="209"/>
      <c r="D711" s="237"/>
      <c r="E711" s="238"/>
      <c r="F711" s="208"/>
      <c r="G711" s="209"/>
      <c r="H711" s="209"/>
      <c r="I711" s="209"/>
      <c r="J711" s="209"/>
      <c r="K711" s="209"/>
      <c r="L711" s="209"/>
      <c r="M711" s="209"/>
      <c r="N711" s="209"/>
      <c r="O711" s="209"/>
      <c r="P711" s="209"/>
      <c r="Q711" s="209"/>
      <c r="R711" s="209"/>
      <c r="S711" s="209"/>
      <c r="T711" s="209"/>
      <c r="U711" s="209"/>
      <c r="V711" s="209"/>
      <c r="W711" s="209"/>
      <c r="X711" s="209"/>
      <c r="Y711" s="209"/>
      <c r="Z711" s="209"/>
    </row>
    <row r="712" spans="2:26">
      <c r="B712" s="209"/>
      <c r="C712" s="209"/>
      <c r="D712" s="237"/>
      <c r="E712" s="238"/>
      <c r="F712" s="208"/>
      <c r="G712" s="209"/>
      <c r="H712" s="209"/>
      <c r="I712" s="209"/>
      <c r="J712" s="209"/>
      <c r="K712" s="209"/>
      <c r="L712" s="209"/>
      <c r="M712" s="209"/>
      <c r="N712" s="209"/>
      <c r="O712" s="209"/>
      <c r="P712" s="209"/>
      <c r="Q712" s="209"/>
      <c r="R712" s="209"/>
      <c r="S712" s="209"/>
      <c r="T712" s="209"/>
      <c r="U712" s="209"/>
      <c r="V712" s="209"/>
      <c r="W712" s="209"/>
      <c r="X712" s="209"/>
      <c r="Y712" s="209"/>
      <c r="Z712" s="209"/>
    </row>
    <row r="713" spans="2:26">
      <c r="B713" s="209"/>
      <c r="C713" s="209"/>
      <c r="D713" s="237"/>
      <c r="E713" s="238"/>
      <c r="F713" s="208"/>
      <c r="G713" s="209"/>
      <c r="H713" s="209"/>
      <c r="I713" s="209"/>
      <c r="J713" s="209"/>
      <c r="K713" s="209"/>
      <c r="L713" s="209"/>
      <c r="M713" s="209"/>
      <c r="N713" s="209"/>
      <c r="O713" s="209"/>
      <c r="P713" s="209"/>
      <c r="Q713" s="209"/>
      <c r="R713" s="209"/>
      <c r="S713" s="209"/>
      <c r="T713" s="209"/>
      <c r="U713" s="209"/>
      <c r="V713" s="209"/>
      <c r="W713" s="209"/>
      <c r="X713" s="209"/>
      <c r="Y713" s="209"/>
      <c r="Z713" s="209"/>
    </row>
    <row r="714" spans="2:26">
      <c r="B714" s="209"/>
      <c r="C714" s="209"/>
      <c r="D714" s="237"/>
      <c r="E714" s="238"/>
      <c r="F714" s="208"/>
      <c r="G714" s="209"/>
      <c r="H714" s="209"/>
      <c r="I714" s="209"/>
      <c r="J714" s="209"/>
      <c r="K714" s="209"/>
      <c r="L714" s="209"/>
      <c r="M714" s="209"/>
      <c r="N714" s="209"/>
      <c r="O714" s="209"/>
      <c r="P714" s="209"/>
      <c r="Q714" s="209"/>
      <c r="R714" s="209"/>
      <c r="S714" s="209"/>
      <c r="T714" s="209"/>
      <c r="U714" s="209"/>
      <c r="V714" s="209"/>
      <c r="W714" s="209"/>
      <c r="X714" s="209"/>
      <c r="Y714" s="209"/>
      <c r="Z714" s="209"/>
    </row>
    <row r="715" spans="2:26">
      <c r="B715" s="209"/>
      <c r="C715" s="209"/>
      <c r="D715" s="237"/>
      <c r="E715" s="238"/>
      <c r="F715" s="208"/>
      <c r="G715" s="209"/>
      <c r="H715" s="209"/>
      <c r="I715" s="209"/>
      <c r="J715" s="209"/>
      <c r="K715" s="209"/>
      <c r="L715" s="209"/>
      <c r="M715" s="209"/>
      <c r="N715" s="209"/>
      <c r="O715" s="209"/>
      <c r="P715" s="209"/>
      <c r="Q715" s="209"/>
      <c r="R715" s="209"/>
      <c r="S715" s="209"/>
      <c r="T715" s="209"/>
      <c r="U715" s="209"/>
      <c r="V715" s="209"/>
      <c r="W715" s="209"/>
      <c r="X715" s="209"/>
      <c r="Y715" s="209"/>
      <c r="Z715" s="209"/>
    </row>
    <row r="716" spans="2:26">
      <c r="B716" s="209"/>
      <c r="C716" s="209"/>
      <c r="D716" s="237"/>
      <c r="E716" s="238"/>
      <c r="F716" s="208"/>
      <c r="G716" s="209"/>
      <c r="H716" s="209"/>
      <c r="I716" s="209"/>
      <c r="J716" s="209"/>
      <c r="K716" s="209"/>
      <c r="L716" s="209"/>
      <c r="M716" s="209"/>
      <c r="N716" s="209"/>
      <c r="O716" s="209"/>
      <c r="P716" s="209"/>
      <c r="Q716" s="209"/>
      <c r="R716" s="209"/>
      <c r="S716" s="209"/>
      <c r="T716" s="209"/>
      <c r="U716" s="209"/>
      <c r="V716" s="209"/>
      <c r="W716" s="209"/>
      <c r="X716" s="209"/>
      <c r="Y716" s="209"/>
      <c r="Z716" s="209"/>
    </row>
    <row r="717" spans="2:26">
      <c r="B717" s="209"/>
      <c r="C717" s="209"/>
      <c r="D717" s="237"/>
      <c r="E717" s="238"/>
      <c r="F717" s="208"/>
      <c r="G717" s="209"/>
      <c r="H717" s="209"/>
      <c r="I717" s="209"/>
      <c r="J717" s="209"/>
      <c r="K717" s="209"/>
      <c r="L717" s="209"/>
      <c r="M717" s="209"/>
      <c r="N717" s="209"/>
      <c r="O717" s="209"/>
      <c r="P717" s="209"/>
      <c r="Q717" s="209"/>
      <c r="R717" s="209"/>
      <c r="S717" s="209"/>
      <c r="T717" s="209"/>
      <c r="U717" s="209"/>
      <c r="V717" s="209"/>
      <c r="W717" s="209"/>
      <c r="X717" s="209"/>
      <c r="Y717" s="209"/>
      <c r="Z717" s="209"/>
    </row>
    <row r="718" spans="2:26">
      <c r="B718" s="209"/>
      <c r="C718" s="209"/>
      <c r="D718" s="237"/>
      <c r="E718" s="238"/>
      <c r="F718" s="208"/>
      <c r="G718" s="209"/>
      <c r="H718" s="209"/>
      <c r="I718" s="209"/>
      <c r="J718" s="209"/>
      <c r="K718" s="209"/>
      <c r="L718" s="209"/>
      <c r="M718" s="209"/>
      <c r="N718" s="209"/>
      <c r="O718" s="209"/>
      <c r="P718" s="209"/>
      <c r="Q718" s="209"/>
      <c r="R718" s="209"/>
      <c r="S718" s="209"/>
      <c r="T718" s="209"/>
      <c r="U718" s="209"/>
      <c r="V718" s="209"/>
      <c r="W718" s="209"/>
      <c r="X718" s="209"/>
      <c r="Y718" s="209"/>
      <c r="Z718" s="209"/>
    </row>
    <row r="719" spans="2:26">
      <c r="B719" s="209"/>
      <c r="C719" s="209"/>
      <c r="D719" s="237"/>
      <c r="E719" s="238"/>
      <c r="F719" s="208"/>
      <c r="G719" s="209"/>
      <c r="H719" s="209"/>
      <c r="I719" s="209"/>
      <c r="J719" s="209"/>
      <c r="K719" s="209"/>
      <c r="L719" s="209"/>
      <c r="M719" s="209"/>
      <c r="N719" s="209"/>
      <c r="O719" s="209"/>
      <c r="P719" s="209"/>
      <c r="Q719" s="209"/>
      <c r="R719" s="209"/>
      <c r="S719" s="209"/>
      <c r="T719" s="209"/>
      <c r="U719" s="209"/>
      <c r="V719" s="209"/>
      <c r="W719" s="209"/>
      <c r="X719" s="209"/>
      <c r="Y719" s="209"/>
      <c r="Z719" s="209"/>
    </row>
    <row r="720" spans="2:26">
      <c r="B720" s="209"/>
      <c r="C720" s="209"/>
      <c r="D720" s="237"/>
      <c r="E720" s="238"/>
      <c r="F720" s="208"/>
      <c r="G720" s="209"/>
      <c r="H720" s="209"/>
      <c r="I720" s="209"/>
      <c r="J720" s="209"/>
      <c r="K720" s="209"/>
      <c r="L720" s="209"/>
      <c r="M720" s="209"/>
      <c r="N720" s="209"/>
      <c r="O720" s="209"/>
      <c r="P720" s="209"/>
      <c r="Q720" s="209"/>
      <c r="R720" s="209"/>
      <c r="S720" s="209"/>
      <c r="T720" s="209"/>
      <c r="U720" s="209"/>
      <c r="V720" s="209"/>
      <c r="W720" s="209"/>
      <c r="X720" s="209"/>
      <c r="Y720" s="209"/>
      <c r="Z720" s="209"/>
    </row>
    <row r="721" spans="2:26">
      <c r="B721" s="209"/>
      <c r="C721" s="209"/>
      <c r="D721" s="237"/>
      <c r="E721" s="238"/>
      <c r="F721" s="208"/>
      <c r="G721" s="209"/>
      <c r="H721" s="209"/>
      <c r="I721" s="209"/>
      <c r="J721" s="209"/>
      <c r="K721" s="209"/>
      <c r="L721" s="209"/>
      <c r="M721" s="209"/>
      <c r="N721" s="209"/>
      <c r="O721" s="209"/>
      <c r="P721" s="209"/>
      <c r="Q721" s="209"/>
      <c r="R721" s="209"/>
      <c r="S721" s="209"/>
      <c r="T721" s="209"/>
      <c r="U721" s="209"/>
      <c r="V721" s="209"/>
      <c r="W721" s="209"/>
      <c r="X721" s="209"/>
      <c r="Y721" s="209"/>
      <c r="Z721" s="209"/>
    </row>
    <row r="722" spans="2:26">
      <c r="B722" s="209"/>
      <c r="C722" s="209"/>
      <c r="D722" s="237"/>
      <c r="E722" s="238"/>
      <c r="F722" s="208"/>
      <c r="G722" s="209"/>
      <c r="H722" s="209"/>
      <c r="I722" s="209"/>
      <c r="J722" s="209"/>
      <c r="K722" s="209"/>
      <c r="L722" s="209"/>
      <c r="M722" s="209"/>
      <c r="N722" s="209"/>
      <c r="O722" s="209"/>
      <c r="P722" s="209"/>
      <c r="Q722" s="209"/>
      <c r="R722" s="209"/>
      <c r="S722" s="209"/>
      <c r="T722" s="209"/>
      <c r="U722" s="209"/>
      <c r="V722" s="209"/>
      <c r="W722" s="209"/>
      <c r="X722" s="209"/>
      <c r="Y722" s="209"/>
      <c r="Z722" s="209"/>
    </row>
    <row r="723" spans="2:26">
      <c r="B723" s="209"/>
      <c r="C723" s="209"/>
      <c r="D723" s="237"/>
      <c r="E723" s="238"/>
      <c r="F723" s="208"/>
      <c r="G723" s="209"/>
      <c r="H723" s="209"/>
      <c r="I723" s="209"/>
      <c r="J723" s="209"/>
      <c r="K723" s="209"/>
      <c r="L723" s="209"/>
      <c r="M723" s="209"/>
      <c r="N723" s="209"/>
      <c r="O723" s="209"/>
      <c r="P723" s="209"/>
      <c r="Q723" s="209"/>
      <c r="R723" s="209"/>
      <c r="S723" s="209"/>
      <c r="T723" s="209"/>
      <c r="U723" s="209"/>
      <c r="V723" s="209"/>
      <c r="W723" s="209"/>
      <c r="X723" s="209"/>
      <c r="Y723" s="209"/>
      <c r="Z723" s="209"/>
    </row>
    <row r="724" spans="2:26">
      <c r="B724" s="209"/>
      <c r="C724" s="209"/>
      <c r="D724" s="237"/>
      <c r="E724" s="238"/>
      <c r="F724" s="208"/>
      <c r="G724" s="209"/>
      <c r="H724" s="209"/>
      <c r="I724" s="209"/>
      <c r="J724" s="209"/>
      <c r="K724" s="209"/>
      <c r="L724" s="209"/>
      <c r="M724" s="209"/>
      <c r="N724" s="209"/>
      <c r="O724" s="209"/>
      <c r="P724" s="209"/>
      <c r="Q724" s="209"/>
      <c r="R724" s="209"/>
      <c r="S724" s="209"/>
      <c r="T724" s="209"/>
      <c r="U724" s="209"/>
      <c r="V724" s="209"/>
      <c r="W724" s="209"/>
      <c r="X724" s="209"/>
      <c r="Y724" s="209"/>
      <c r="Z724" s="209"/>
    </row>
    <row r="725" spans="2:26">
      <c r="B725" s="209"/>
      <c r="C725" s="209"/>
      <c r="D725" s="237"/>
      <c r="E725" s="238"/>
      <c r="F725" s="208"/>
      <c r="G725" s="209"/>
      <c r="H725" s="209"/>
      <c r="I725" s="209"/>
      <c r="J725" s="209"/>
      <c r="K725" s="209"/>
      <c r="L725" s="209"/>
      <c r="M725" s="209"/>
      <c r="N725" s="209"/>
      <c r="O725" s="209"/>
      <c r="P725" s="209"/>
      <c r="Q725" s="209"/>
      <c r="R725" s="209"/>
      <c r="S725" s="209"/>
      <c r="T725" s="209"/>
      <c r="U725" s="209"/>
      <c r="V725" s="209"/>
      <c r="W725" s="209"/>
      <c r="X725" s="209"/>
      <c r="Y725" s="209"/>
      <c r="Z725" s="209"/>
    </row>
    <row r="726" spans="2:26">
      <c r="B726" s="209"/>
      <c r="C726" s="209"/>
      <c r="D726" s="237"/>
      <c r="E726" s="238"/>
      <c r="F726" s="208"/>
      <c r="G726" s="209"/>
      <c r="H726" s="209"/>
      <c r="I726" s="209"/>
      <c r="J726" s="209"/>
      <c r="K726" s="209"/>
      <c r="L726" s="209"/>
      <c r="M726" s="209"/>
      <c r="N726" s="209"/>
      <c r="O726" s="209"/>
      <c r="P726" s="209"/>
      <c r="Q726" s="209"/>
      <c r="R726" s="209"/>
      <c r="S726" s="209"/>
      <c r="T726" s="209"/>
      <c r="U726" s="209"/>
      <c r="V726" s="209"/>
      <c r="W726" s="209"/>
      <c r="X726" s="209"/>
      <c r="Y726" s="209"/>
      <c r="Z726" s="209"/>
    </row>
    <row r="727" spans="2:26">
      <c r="B727" s="209"/>
      <c r="C727" s="209"/>
      <c r="D727" s="237"/>
      <c r="E727" s="238"/>
      <c r="F727" s="208"/>
      <c r="G727" s="209"/>
      <c r="H727" s="209"/>
      <c r="I727" s="209"/>
      <c r="J727" s="209"/>
      <c r="K727" s="209"/>
      <c r="L727" s="209"/>
      <c r="M727" s="209"/>
      <c r="N727" s="209"/>
      <c r="O727" s="209"/>
      <c r="P727" s="209"/>
      <c r="Q727" s="209"/>
      <c r="R727" s="209"/>
      <c r="S727" s="209"/>
      <c r="T727" s="209"/>
      <c r="U727" s="209"/>
      <c r="V727" s="209"/>
      <c r="W727" s="209"/>
      <c r="X727" s="209"/>
      <c r="Y727" s="209"/>
      <c r="Z727" s="209"/>
    </row>
    <row r="728" spans="2:26">
      <c r="B728" s="209"/>
      <c r="C728" s="209"/>
      <c r="D728" s="237"/>
      <c r="E728" s="238"/>
      <c r="F728" s="208"/>
      <c r="G728" s="209"/>
      <c r="H728" s="209"/>
      <c r="I728" s="209"/>
      <c r="J728" s="209"/>
      <c r="K728" s="209"/>
      <c r="L728" s="209"/>
      <c r="M728" s="209"/>
      <c r="N728" s="209"/>
      <c r="O728" s="209"/>
      <c r="P728" s="209"/>
      <c r="Q728" s="209"/>
      <c r="R728" s="209"/>
      <c r="S728" s="209"/>
      <c r="T728" s="209"/>
      <c r="U728" s="209"/>
      <c r="V728" s="209"/>
      <c r="W728" s="209"/>
      <c r="X728" s="209"/>
      <c r="Y728" s="209"/>
      <c r="Z728" s="209"/>
    </row>
    <row r="729" spans="2:26">
      <c r="B729" s="209"/>
      <c r="C729" s="209"/>
      <c r="D729" s="237"/>
      <c r="E729" s="238"/>
      <c r="F729" s="208"/>
      <c r="G729" s="209"/>
      <c r="H729" s="209"/>
      <c r="I729" s="209"/>
      <c r="J729" s="209"/>
      <c r="K729" s="209"/>
      <c r="L729" s="209"/>
      <c r="M729" s="209"/>
      <c r="N729" s="209"/>
      <c r="O729" s="209"/>
      <c r="P729" s="209"/>
      <c r="Q729" s="209"/>
      <c r="R729" s="209"/>
      <c r="S729" s="209"/>
      <c r="T729" s="209"/>
      <c r="U729" s="209"/>
      <c r="V729" s="209"/>
      <c r="W729" s="209"/>
      <c r="X729" s="209"/>
      <c r="Y729" s="209"/>
      <c r="Z729" s="209"/>
    </row>
    <row r="730" spans="2:26">
      <c r="B730" s="209"/>
      <c r="C730" s="209"/>
      <c r="D730" s="237"/>
      <c r="E730" s="238"/>
      <c r="F730" s="208"/>
      <c r="G730" s="209"/>
      <c r="H730" s="209"/>
      <c r="I730" s="209"/>
      <c r="J730" s="209"/>
      <c r="K730" s="209"/>
      <c r="L730" s="209"/>
      <c r="M730" s="209"/>
      <c r="N730" s="209"/>
      <c r="O730" s="209"/>
      <c r="P730" s="209"/>
      <c r="Q730" s="209"/>
      <c r="R730" s="209"/>
      <c r="S730" s="209"/>
      <c r="T730" s="209"/>
      <c r="U730" s="209"/>
      <c r="V730" s="209"/>
      <c r="W730" s="209"/>
      <c r="X730" s="209"/>
      <c r="Y730" s="209"/>
      <c r="Z730" s="209"/>
    </row>
    <row r="731" spans="2:26">
      <c r="B731" s="209"/>
      <c r="C731" s="209"/>
      <c r="D731" s="237"/>
      <c r="E731" s="238"/>
      <c r="F731" s="208"/>
      <c r="G731" s="209"/>
      <c r="H731" s="209"/>
      <c r="I731" s="209"/>
      <c r="J731" s="209"/>
      <c r="K731" s="209"/>
      <c r="L731" s="209"/>
      <c r="M731" s="209"/>
      <c r="N731" s="209"/>
      <c r="O731" s="209"/>
      <c r="P731" s="209"/>
      <c r="Q731" s="209"/>
      <c r="R731" s="209"/>
      <c r="S731" s="209"/>
      <c r="T731" s="209"/>
      <c r="U731" s="209"/>
      <c r="V731" s="209"/>
      <c r="W731" s="209"/>
      <c r="X731" s="209"/>
      <c r="Y731" s="209"/>
      <c r="Z731" s="209"/>
    </row>
    <row r="732" spans="2:26">
      <c r="B732" s="209"/>
      <c r="C732" s="209"/>
      <c r="D732" s="237"/>
      <c r="E732" s="238"/>
      <c r="F732" s="208"/>
      <c r="G732" s="209"/>
      <c r="H732" s="209"/>
      <c r="I732" s="209"/>
      <c r="J732" s="209"/>
      <c r="K732" s="209"/>
      <c r="L732" s="209"/>
      <c r="M732" s="209"/>
      <c r="N732" s="209"/>
      <c r="O732" s="209"/>
      <c r="P732" s="209"/>
      <c r="Q732" s="209"/>
      <c r="R732" s="209"/>
      <c r="S732" s="209"/>
      <c r="T732" s="209"/>
      <c r="U732" s="209"/>
      <c r="V732" s="209"/>
      <c r="W732" s="209"/>
      <c r="X732" s="209"/>
      <c r="Y732" s="209"/>
      <c r="Z732" s="209"/>
    </row>
    <row r="733" spans="2:26">
      <c r="B733" s="209"/>
      <c r="C733" s="209"/>
      <c r="D733" s="237"/>
      <c r="E733" s="238"/>
      <c r="F733" s="208"/>
      <c r="G733" s="209"/>
      <c r="H733" s="209"/>
      <c r="I733" s="209"/>
      <c r="J733" s="209"/>
      <c r="K733" s="209"/>
      <c r="L733" s="209"/>
      <c r="M733" s="209"/>
      <c r="N733" s="209"/>
      <c r="O733" s="209"/>
      <c r="P733" s="209"/>
      <c r="Q733" s="209"/>
      <c r="R733" s="209"/>
      <c r="S733" s="209"/>
      <c r="T733" s="209"/>
      <c r="U733" s="209"/>
      <c r="V733" s="209"/>
      <c r="W733" s="209"/>
      <c r="X733" s="209"/>
      <c r="Y733" s="209"/>
      <c r="Z733" s="209"/>
    </row>
    <row r="734" spans="2:26">
      <c r="B734" s="209"/>
      <c r="C734" s="209"/>
      <c r="D734" s="237"/>
      <c r="E734" s="238"/>
      <c r="F734" s="208"/>
      <c r="G734" s="209"/>
      <c r="H734" s="209"/>
      <c r="I734" s="209"/>
      <c r="J734" s="209"/>
      <c r="K734" s="209"/>
      <c r="L734" s="209"/>
      <c r="M734" s="209"/>
      <c r="N734" s="209"/>
      <c r="O734" s="209"/>
      <c r="P734" s="209"/>
      <c r="Q734" s="209"/>
      <c r="R734" s="209"/>
      <c r="S734" s="209"/>
      <c r="T734" s="209"/>
      <c r="U734" s="209"/>
      <c r="V734" s="209"/>
      <c r="W734" s="209"/>
      <c r="X734" s="209"/>
      <c r="Y734" s="209"/>
      <c r="Z734" s="209"/>
    </row>
    <row r="735" spans="2:26">
      <c r="B735" s="209"/>
      <c r="C735" s="209"/>
      <c r="D735" s="237"/>
      <c r="E735" s="238"/>
      <c r="F735" s="208"/>
      <c r="G735" s="209"/>
      <c r="H735" s="209"/>
      <c r="I735" s="209"/>
      <c r="J735" s="209"/>
      <c r="K735" s="209"/>
      <c r="L735" s="209"/>
      <c r="M735" s="209"/>
      <c r="N735" s="209"/>
      <c r="O735" s="209"/>
      <c r="P735" s="209"/>
      <c r="Q735" s="209"/>
      <c r="R735" s="209"/>
      <c r="S735" s="209"/>
      <c r="T735" s="209"/>
      <c r="U735" s="209"/>
      <c r="V735" s="209"/>
      <c r="W735" s="209"/>
      <c r="X735" s="209"/>
      <c r="Y735" s="209"/>
      <c r="Z735" s="209"/>
    </row>
    <row r="736" spans="2:26">
      <c r="B736" s="209"/>
      <c r="C736" s="209"/>
      <c r="D736" s="237"/>
      <c r="E736" s="238"/>
      <c r="F736" s="208"/>
      <c r="G736" s="209"/>
      <c r="H736" s="209"/>
      <c r="I736" s="209"/>
      <c r="J736" s="209"/>
      <c r="K736" s="209"/>
      <c r="L736" s="209"/>
      <c r="M736" s="209"/>
      <c r="N736" s="209"/>
      <c r="O736" s="209"/>
      <c r="P736" s="209"/>
      <c r="Q736" s="209"/>
      <c r="R736" s="209"/>
      <c r="S736" s="209"/>
      <c r="T736" s="209"/>
      <c r="U736" s="209"/>
      <c r="V736" s="209"/>
      <c r="W736" s="209"/>
      <c r="X736" s="209"/>
      <c r="Y736" s="209"/>
      <c r="Z736" s="209"/>
    </row>
    <row r="737" spans="2:26">
      <c r="B737" s="209"/>
      <c r="C737" s="209"/>
      <c r="D737" s="237"/>
      <c r="E737" s="238"/>
      <c r="F737" s="208"/>
      <c r="G737" s="209"/>
      <c r="H737" s="209"/>
      <c r="I737" s="209"/>
      <c r="J737" s="209"/>
      <c r="K737" s="209"/>
      <c r="L737" s="209"/>
      <c r="M737" s="209"/>
      <c r="N737" s="209"/>
      <c r="O737" s="209"/>
      <c r="P737" s="209"/>
      <c r="Q737" s="209"/>
      <c r="R737" s="209"/>
      <c r="S737" s="209"/>
      <c r="T737" s="209"/>
      <c r="U737" s="209"/>
      <c r="V737" s="209"/>
      <c r="W737" s="209"/>
      <c r="X737" s="209"/>
      <c r="Y737" s="209"/>
      <c r="Z737" s="209"/>
    </row>
    <row r="738" spans="2:26">
      <c r="B738" s="209"/>
      <c r="C738" s="209"/>
      <c r="D738" s="237"/>
      <c r="E738" s="238"/>
      <c r="F738" s="208"/>
      <c r="G738" s="209"/>
      <c r="H738" s="209"/>
      <c r="I738" s="209"/>
      <c r="J738" s="209"/>
      <c r="K738" s="209"/>
      <c r="L738" s="209"/>
      <c r="M738" s="209"/>
      <c r="N738" s="209"/>
      <c r="O738" s="209"/>
      <c r="P738" s="209"/>
      <c r="Q738" s="209"/>
      <c r="R738" s="209"/>
      <c r="S738" s="209"/>
      <c r="T738" s="209"/>
      <c r="U738" s="209"/>
      <c r="V738" s="209"/>
      <c r="W738" s="209"/>
      <c r="X738" s="209"/>
      <c r="Y738" s="209"/>
      <c r="Z738" s="209"/>
    </row>
    <row r="739" spans="2:26">
      <c r="B739" s="209"/>
      <c r="C739" s="209"/>
      <c r="D739" s="237"/>
      <c r="E739" s="238"/>
      <c r="F739" s="208"/>
      <c r="G739" s="209"/>
      <c r="H739" s="209"/>
      <c r="I739" s="209"/>
      <c r="J739" s="209"/>
      <c r="K739" s="209"/>
      <c r="L739" s="209"/>
      <c r="M739" s="209"/>
      <c r="N739" s="209"/>
      <c r="O739" s="209"/>
      <c r="P739" s="209"/>
      <c r="Q739" s="209"/>
      <c r="R739" s="209"/>
      <c r="S739" s="209"/>
      <c r="T739" s="209"/>
      <c r="U739" s="209"/>
      <c r="V739" s="209"/>
      <c r="W739" s="209"/>
      <c r="X739" s="209"/>
      <c r="Y739" s="209"/>
      <c r="Z739" s="209"/>
    </row>
    <row r="740" spans="2:26">
      <c r="B740" s="209"/>
      <c r="C740" s="209"/>
      <c r="D740" s="237"/>
      <c r="E740" s="238"/>
      <c r="F740" s="208"/>
      <c r="G740" s="209"/>
      <c r="H740" s="209"/>
      <c r="I740" s="209"/>
      <c r="J740" s="209"/>
      <c r="K740" s="209"/>
      <c r="L740" s="209"/>
      <c r="M740" s="209"/>
      <c r="N740" s="209"/>
      <c r="O740" s="209"/>
      <c r="P740" s="209"/>
      <c r="Q740" s="209"/>
      <c r="R740" s="209"/>
      <c r="S740" s="209"/>
      <c r="T740" s="209"/>
      <c r="U740" s="209"/>
      <c r="V740" s="209"/>
      <c r="W740" s="209"/>
      <c r="X740" s="209"/>
      <c r="Y740" s="209"/>
      <c r="Z740" s="209"/>
    </row>
    <row r="741" spans="2:26">
      <c r="B741" s="209"/>
      <c r="C741" s="209"/>
      <c r="D741" s="237"/>
      <c r="E741" s="238"/>
      <c r="F741" s="208"/>
      <c r="G741" s="209"/>
      <c r="H741" s="209"/>
      <c r="I741" s="209"/>
      <c r="J741" s="209"/>
      <c r="K741" s="209"/>
      <c r="L741" s="209"/>
      <c r="M741" s="209"/>
      <c r="N741" s="209"/>
      <c r="O741" s="209"/>
      <c r="P741" s="209"/>
      <c r="Q741" s="209"/>
      <c r="R741" s="209"/>
      <c r="S741" s="209"/>
      <c r="T741" s="209"/>
      <c r="U741" s="209"/>
      <c r="V741" s="209"/>
      <c r="W741" s="209"/>
      <c r="X741" s="209"/>
      <c r="Y741" s="209"/>
      <c r="Z741" s="209"/>
    </row>
    <row r="742" spans="2:26">
      <c r="B742" s="209"/>
      <c r="C742" s="209"/>
      <c r="D742" s="237"/>
      <c r="E742" s="238"/>
      <c r="F742" s="208"/>
      <c r="G742" s="209"/>
      <c r="H742" s="209"/>
      <c r="I742" s="209"/>
      <c r="J742" s="209"/>
      <c r="K742" s="209"/>
      <c r="L742" s="209"/>
      <c r="M742" s="209"/>
      <c r="N742" s="209"/>
      <c r="O742" s="209"/>
      <c r="P742" s="209"/>
      <c r="Q742" s="209"/>
      <c r="R742" s="209"/>
      <c r="S742" s="209"/>
      <c r="T742" s="209"/>
      <c r="U742" s="209"/>
      <c r="V742" s="209"/>
      <c r="W742" s="209"/>
      <c r="X742" s="209"/>
      <c r="Y742" s="209"/>
      <c r="Z742" s="209"/>
    </row>
    <row r="743" spans="2:26">
      <c r="B743" s="209"/>
      <c r="C743" s="209"/>
      <c r="D743" s="237"/>
      <c r="E743" s="238"/>
      <c r="F743" s="208"/>
      <c r="G743" s="209"/>
      <c r="H743" s="209"/>
      <c r="I743" s="209"/>
      <c r="J743" s="209"/>
      <c r="K743" s="209"/>
      <c r="L743" s="209"/>
      <c r="M743" s="209"/>
      <c r="N743" s="209"/>
      <c r="O743" s="209"/>
      <c r="P743" s="209"/>
      <c r="Q743" s="209"/>
      <c r="R743" s="209"/>
      <c r="S743" s="209"/>
      <c r="T743" s="209"/>
      <c r="U743" s="209"/>
      <c r="V743" s="209"/>
      <c r="W743" s="209"/>
      <c r="X743" s="209"/>
      <c r="Y743" s="209"/>
      <c r="Z743" s="209"/>
    </row>
    <row r="744" spans="2:26">
      <c r="B744" s="209"/>
      <c r="C744" s="209"/>
      <c r="D744" s="237"/>
      <c r="E744" s="238"/>
      <c r="F744" s="208"/>
      <c r="G744" s="209"/>
      <c r="H744" s="209"/>
      <c r="I744" s="209"/>
      <c r="J744" s="209"/>
      <c r="K744" s="209"/>
      <c r="L744" s="209"/>
      <c r="M744" s="209"/>
      <c r="N744" s="209"/>
      <c r="O744" s="209"/>
      <c r="P744" s="209"/>
      <c r="Q744" s="209"/>
      <c r="R744" s="209"/>
      <c r="S744" s="209"/>
      <c r="T744" s="209"/>
      <c r="U744" s="209"/>
      <c r="V744" s="209"/>
      <c r="W744" s="209"/>
      <c r="X744" s="209"/>
      <c r="Y744" s="209"/>
      <c r="Z744" s="209"/>
    </row>
    <row r="745" spans="2:26">
      <c r="B745" s="209"/>
      <c r="C745" s="209"/>
      <c r="D745" s="237"/>
      <c r="E745" s="238"/>
      <c r="F745" s="208"/>
      <c r="G745" s="209"/>
      <c r="H745" s="209"/>
      <c r="I745" s="209"/>
      <c r="J745" s="209"/>
      <c r="K745" s="209"/>
      <c r="L745" s="209"/>
      <c r="M745" s="209"/>
      <c r="N745" s="209"/>
      <c r="O745" s="209"/>
      <c r="P745" s="209"/>
      <c r="Q745" s="209"/>
      <c r="R745" s="209"/>
      <c r="S745" s="209"/>
      <c r="T745" s="209"/>
      <c r="U745" s="209"/>
      <c r="V745" s="209"/>
      <c r="W745" s="209"/>
      <c r="X745" s="209"/>
      <c r="Y745" s="209"/>
      <c r="Z745" s="209"/>
    </row>
    <row r="746" spans="2:26">
      <c r="B746" s="209"/>
      <c r="C746" s="209"/>
      <c r="D746" s="237"/>
      <c r="E746" s="238"/>
      <c r="F746" s="208"/>
      <c r="G746" s="209"/>
      <c r="H746" s="209"/>
      <c r="I746" s="209"/>
      <c r="J746" s="209"/>
      <c r="K746" s="209"/>
      <c r="L746" s="209"/>
      <c r="M746" s="209"/>
      <c r="N746" s="209"/>
      <c r="O746" s="209"/>
      <c r="P746" s="209"/>
      <c r="Q746" s="209"/>
      <c r="R746" s="209"/>
      <c r="S746" s="209"/>
      <c r="T746" s="209"/>
      <c r="U746" s="209"/>
      <c r="V746" s="209"/>
      <c r="W746" s="209"/>
      <c r="X746" s="209"/>
      <c r="Y746" s="209"/>
      <c r="Z746" s="209"/>
    </row>
    <row r="747" spans="2:26">
      <c r="B747" s="209"/>
      <c r="C747" s="209"/>
      <c r="D747" s="237"/>
      <c r="E747" s="238"/>
      <c r="F747" s="208"/>
      <c r="G747" s="209"/>
      <c r="H747" s="209"/>
      <c r="I747" s="209"/>
      <c r="J747" s="209"/>
      <c r="K747" s="209"/>
      <c r="L747" s="209"/>
      <c r="M747" s="209"/>
      <c r="N747" s="209"/>
      <c r="O747" s="209"/>
      <c r="P747" s="209"/>
      <c r="Q747" s="209"/>
      <c r="R747" s="209"/>
      <c r="S747" s="209"/>
      <c r="T747" s="209"/>
      <c r="U747" s="209"/>
      <c r="V747" s="209"/>
      <c r="W747" s="209"/>
      <c r="X747" s="209"/>
      <c r="Y747" s="209"/>
      <c r="Z747" s="209"/>
    </row>
    <row r="748" spans="2:26">
      <c r="B748" s="209"/>
      <c r="C748" s="209"/>
      <c r="D748" s="237"/>
      <c r="E748" s="238"/>
      <c r="F748" s="208"/>
      <c r="G748" s="209"/>
      <c r="H748" s="209"/>
      <c r="I748" s="209"/>
      <c r="J748" s="209"/>
      <c r="K748" s="209"/>
      <c r="L748" s="209"/>
      <c r="M748" s="209"/>
      <c r="N748" s="209"/>
      <c r="O748" s="209"/>
      <c r="P748" s="209"/>
      <c r="Q748" s="209"/>
      <c r="R748" s="209"/>
      <c r="S748" s="209"/>
      <c r="T748" s="209"/>
      <c r="U748" s="209"/>
      <c r="V748" s="209"/>
      <c r="W748" s="209"/>
      <c r="X748" s="209"/>
      <c r="Y748" s="209"/>
      <c r="Z748" s="209"/>
    </row>
    <row r="749" spans="2:26">
      <c r="B749" s="209"/>
      <c r="C749" s="209"/>
      <c r="D749" s="237"/>
      <c r="E749" s="238"/>
      <c r="F749" s="208"/>
      <c r="G749" s="209"/>
      <c r="H749" s="209"/>
      <c r="I749" s="209"/>
      <c r="J749" s="209"/>
      <c r="K749" s="209"/>
      <c r="L749" s="209"/>
      <c r="M749" s="209"/>
      <c r="N749" s="209"/>
      <c r="O749" s="209"/>
      <c r="P749" s="209"/>
      <c r="Q749" s="209"/>
      <c r="R749" s="209"/>
      <c r="S749" s="209"/>
      <c r="T749" s="209"/>
      <c r="U749" s="209"/>
      <c r="V749" s="209"/>
      <c r="W749" s="209"/>
      <c r="X749" s="209"/>
      <c r="Y749" s="209"/>
      <c r="Z749" s="209"/>
    </row>
    <row r="750" spans="2:26">
      <c r="B750" s="209"/>
      <c r="C750" s="209"/>
      <c r="D750" s="237"/>
      <c r="E750" s="238"/>
      <c r="F750" s="208"/>
      <c r="G750" s="209"/>
      <c r="H750" s="209"/>
      <c r="I750" s="209"/>
      <c r="J750" s="209"/>
      <c r="K750" s="209"/>
      <c r="L750" s="209"/>
      <c r="M750" s="209"/>
      <c r="N750" s="209"/>
      <c r="O750" s="209"/>
      <c r="P750" s="209"/>
      <c r="Q750" s="209"/>
      <c r="R750" s="209"/>
      <c r="S750" s="209"/>
      <c r="T750" s="209"/>
      <c r="U750" s="209"/>
      <c r="V750" s="209"/>
      <c r="W750" s="209"/>
      <c r="X750" s="209"/>
      <c r="Y750" s="209"/>
      <c r="Z750" s="209"/>
    </row>
    <row r="751" spans="2:26">
      <c r="B751" s="209"/>
      <c r="C751" s="209"/>
      <c r="D751" s="237"/>
      <c r="E751" s="238"/>
      <c r="F751" s="208"/>
      <c r="G751" s="209"/>
      <c r="H751" s="209"/>
      <c r="I751" s="209"/>
      <c r="J751" s="209"/>
      <c r="K751" s="209"/>
      <c r="L751" s="209"/>
      <c r="M751" s="209"/>
      <c r="N751" s="209"/>
      <c r="O751" s="209"/>
      <c r="P751" s="209"/>
      <c r="Q751" s="209"/>
      <c r="R751" s="209"/>
      <c r="S751" s="209"/>
      <c r="T751" s="209"/>
      <c r="U751" s="209"/>
      <c r="V751" s="209"/>
      <c r="W751" s="209"/>
      <c r="X751" s="209"/>
      <c r="Y751" s="209"/>
      <c r="Z751" s="209"/>
    </row>
    <row r="752" spans="2:26">
      <c r="B752" s="209"/>
      <c r="C752" s="209"/>
      <c r="D752" s="237"/>
      <c r="E752" s="238"/>
      <c r="F752" s="208"/>
      <c r="G752" s="209"/>
      <c r="H752" s="209"/>
      <c r="I752" s="209"/>
      <c r="J752" s="209"/>
      <c r="K752" s="209"/>
      <c r="L752" s="209"/>
      <c r="M752" s="209"/>
      <c r="N752" s="209"/>
      <c r="O752" s="209"/>
      <c r="P752" s="209"/>
      <c r="Q752" s="209"/>
      <c r="R752" s="209"/>
      <c r="S752" s="209"/>
      <c r="T752" s="209"/>
      <c r="U752" s="209"/>
      <c r="V752" s="209"/>
      <c r="W752" s="209"/>
      <c r="X752" s="209"/>
      <c r="Y752" s="209"/>
      <c r="Z752" s="209"/>
    </row>
    <row r="753" spans="2:26">
      <c r="B753" s="209"/>
      <c r="C753" s="209"/>
      <c r="D753" s="237"/>
      <c r="E753" s="238"/>
      <c r="F753" s="208"/>
      <c r="G753" s="209"/>
      <c r="H753" s="209"/>
      <c r="I753" s="209"/>
      <c r="J753" s="209"/>
      <c r="K753" s="209"/>
      <c r="L753" s="209"/>
      <c r="M753" s="209"/>
      <c r="N753" s="209"/>
      <c r="O753" s="209"/>
      <c r="P753" s="209"/>
      <c r="Q753" s="209"/>
      <c r="R753" s="209"/>
      <c r="S753" s="209"/>
      <c r="T753" s="209"/>
      <c r="U753" s="209"/>
      <c r="V753" s="209"/>
      <c r="W753" s="209"/>
      <c r="X753" s="209"/>
      <c r="Y753" s="209"/>
      <c r="Z753" s="209"/>
    </row>
    <row r="754" spans="2:26">
      <c r="B754" s="209"/>
      <c r="C754" s="209"/>
      <c r="D754" s="237"/>
      <c r="E754" s="238"/>
      <c r="F754" s="208"/>
      <c r="G754" s="209"/>
      <c r="H754" s="209"/>
      <c r="I754" s="209"/>
      <c r="J754" s="209"/>
      <c r="K754" s="209"/>
      <c r="L754" s="209"/>
      <c r="M754" s="209"/>
      <c r="N754" s="209"/>
      <c r="O754" s="209"/>
      <c r="P754" s="209"/>
      <c r="Q754" s="209"/>
      <c r="R754" s="209"/>
      <c r="S754" s="209"/>
      <c r="T754" s="209"/>
      <c r="U754" s="209"/>
      <c r="V754" s="209"/>
      <c r="W754" s="209"/>
      <c r="X754" s="209"/>
      <c r="Y754" s="209"/>
      <c r="Z754" s="209"/>
    </row>
    <row r="755" spans="2:26">
      <c r="B755" s="209"/>
      <c r="C755" s="209"/>
      <c r="D755" s="237"/>
      <c r="E755" s="238"/>
      <c r="F755" s="208"/>
      <c r="G755" s="209"/>
      <c r="H755" s="209"/>
      <c r="I755" s="209"/>
      <c r="J755" s="209"/>
      <c r="K755" s="209"/>
      <c r="L755" s="209"/>
      <c r="M755" s="209"/>
      <c r="N755" s="209"/>
      <c r="O755" s="209"/>
      <c r="P755" s="209"/>
      <c r="Q755" s="209"/>
      <c r="R755" s="209"/>
      <c r="S755" s="209"/>
      <c r="T755" s="209"/>
      <c r="U755" s="209"/>
      <c r="V755" s="209"/>
      <c r="W755" s="209"/>
      <c r="X755" s="209"/>
      <c r="Y755" s="209"/>
      <c r="Z755" s="209"/>
    </row>
    <row r="756" spans="2:26">
      <c r="B756" s="209"/>
      <c r="C756" s="209"/>
      <c r="D756" s="237"/>
      <c r="E756" s="238"/>
      <c r="F756" s="208"/>
      <c r="G756" s="209"/>
      <c r="H756" s="209"/>
      <c r="I756" s="209"/>
      <c r="J756" s="209"/>
      <c r="K756" s="209"/>
      <c r="L756" s="209"/>
      <c r="M756" s="209"/>
      <c r="N756" s="209"/>
      <c r="O756" s="209"/>
      <c r="P756" s="209"/>
      <c r="Q756" s="209"/>
      <c r="R756" s="209"/>
      <c r="S756" s="209"/>
      <c r="T756" s="209"/>
      <c r="U756" s="209"/>
      <c r="V756" s="209"/>
      <c r="W756" s="209"/>
      <c r="X756" s="209"/>
      <c r="Y756" s="209"/>
      <c r="Z756" s="209"/>
    </row>
    <row r="757" spans="2:26">
      <c r="B757" s="209"/>
      <c r="C757" s="209"/>
      <c r="D757" s="237"/>
      <c r="E757" s="238"/>
      <c r="F757" s="208"/>
      <c r="G757" s="209"/>
      <c r="H757" s="209"/>
      <c r="I757" s="209"/>
      <c r="J757" s="209"/>
      <c r="K757" s="209"/>
      <c r="L757" s="209"/>
      <c r="M757" s="209"/>
      <c r="N757" s="209"/>
      <c r="O757" s="209"/>
      <c r="P757" s="209"/>
      <c r="Q757" s="209"/>
      <c r="R757" s="209"/>
      <c r="S757" s="209"/>
      <c r="T757" s="209"/>
      <c r="U757" s="209"/>
      <c r="V757" s="209"/>
      <c r="W757" s="209"/>
      <c r="X757" s="209"/>
      <c r="Y757" s="209"/>
      <c r="Z757" s="209"/>
    </row>
    <row r="758" spans="2:26">
      <c r="B758" s="209"/>
      <c r="C758" s="209"/>
      <c r="D758" s="237"/>
      <c r="E758" s="238"/>
      <c r="F758" s="208"/>
      <c r="G758" s="209"/>
      <c r="H758" s="209"/>
      <c r="I758" s="209"/>
      <c r="J758" s="209"/>
      <c r="K758" s="209"/>
      <c r="L758" s="209"/>
      <c r="M758" s="209"/>
      <c r="N758" s="209"/>
      <c r="O758" s="209"/>
      <c r="P758" s="209"/>
      <c r="Q758" s="209"/>
      <c r="R758" s="209"/>
      <c r="S758" s="209"/>
      <c r="T758" s="209"/>
      <c r="U758" s="209"/>
      <c r="V758" s="209"/>
      <c r="W758" s="209"/>
      <c r="X758" s="209"/>
      <c r="Y758" s="209"/>
      <c r="Z758" s="209"/>
    </row>
    <row r="759" spans="2:26">
      <c r="B759" s="209"/>
      <c r="C759" s="209"/>
      <c r="D759" s="237"/>
      <c r="E759" s="238"/>
      <c r="F759" s="208"/>
      <c r="G759" s="209"/>
      <c r="H759" s="209"/>
      <c r="I759" s="209"/>
      <c r="J759" s="209"/>
      <c r="K759" s="209"/>
      <c r="L759" s="209"/>
      <c r="M759" s="209"/>
      <c r="N759" s="209"/>
      <c r="O759" s="209"/>
      <c r="P759" s="209"/>
      <c r="Q759" s="209"/>
      <c r="R759" s="209"/>
      <c r="S759" s="209"/>
      <c r="T759" s="209"/>
      <c r="U759" s="209"/>
      <c r="V759" s="209"/>
      <c r="W759" s="209"/>
      <c r="X759" s="209"/>
      <c r="Y759" s="209"/>
      <c r="Z759" s="209"/>
    </row>
    <row r="760" spans="2:26">
      <c r="B760" s="209"/>
      <c r="C760" s="209"/>
      <c r="D760" s="237"/>
      <c r="E760" s="238"/>
      <c r="F760" s="208"/>
      <c r="G760" s="209"/>
      <c r="H760" s="209"/>
      <c r="I760" s="209"/>
      <c r="J760" s="209"/>
      <c r="K760" s="209"/>
      <c r="L760" s="209"/>
      <c r="M760" s="209"/>
      <c r="N760" s="209"/>
      <c r="O760" s="209"/>
      <c r="P760" s="209"/>
      <c r="Q760" s="209"/>
      <c r="R760" s="209"/>
      <c r="S760" s="209"/>
      <c r="T760" s="209"/>
      <c r="U760" s="209"/>
      <c r="V760" s="209"/>
      <c r="W760" s="209"/>
      <c r="X760" s="209"/>
      <c r="Y760" s="209"/>
      <c r="Z760" s="209"/>
    </row>
    <row r="761" spans="2:26">
      <c r="B761" s="209"/>
      <c r="C761" s="209"/>
      <c r="D761" s="237"/>
      <c r="E761" s="238"/>
      <c r="F761" s="208"/>
      <c r="G761" s="209"/>
      <c r="H761" s="209"/>
      <c r="I761" s="209"/>
      <c r="J761" s="209"/>
      <c r="K761" s="209"/>
      <c r="L761" s="209"/>
      <c r="M761" s="209"/>
      <c r="N761" s="209"/>
      <c r="O761" s="209"/>
      <c r="P761" s="209"/>
      <c r="Q761" s="209"/>
      <c r="R761" s="209"/>
      <c r="S761" s="209"/>
      <c r="T761" s="209"/>
      <c r="U761" s="209"/>
      <c r="V761" s="209"/>
      <c r="W761" s="209"/>
      <c r="X761" s="209"/>
      <c r="Y761" s="209"/>
      <c r="Z761" s="209"/>
    </row>
    <row r="762" spans="2:26">
      <c r="B762" s="209"/>
      <c r="C762" s="209"/>
      <c r="D762" s="237"/>
      <c r="E762" s="238"/>
      <c r="F762" s="208"/>
      <c r="G762" s="209"/>
      <c r="H762" s="209"/>
      <c r="I762" s="209"/>
      <c r="J762" s="209"/>
      <c r="K762" s="209"/>
      <c r="L762" s="209"/>
      <c r="M762" s="209"/>
      <c r="N762" s="209"/>
      <c r="O762" s="209"/>
      <c r="P762" s="209"/>
      <c r="Q762" s="209"/>
      <c r="R762" s="209"/>
      <c r="S762" s="209"/>
      <c r="T762" s="209"/>
      <c r="U762" s="209"/>
      <c r="V762" s="209"/>
      <c r="W762" s="209"/>
      <c r="X762" s="209"/>
      <c r="Y762" s="209"/>
      <c r="Z762" s="209"/>
    </row>
    <row r="763" spans="2:26">
      <c r="B763" s="209"/>
      <c r="C763" s="209"/>
      <c r="D763" s="237"/>
      <c r="E763" s="238"/>
      <c r="F763" s="208"/>
      <c r="G763" s="209"/>
      <c r="H763" s="209"/>
      <c r="I763" s="209"/>
      <c r="J763" s="209"/>
      <c r="K763" s="209"/>
      <c r="L763" s="209"/>
      <c r="M763" s="209"/>
      <c r="N763" s="209"/>
      <c r="O763" s="209"/>
      <c r="P763" s="209"/>
      <c r="Q763" s="209"/>
      <c r="R763" s="209"/>
      <c r="S763" s="209"/>
      <c r="T763" s="209"/>
      <c r="U763" s="209"/>
      <c r="V763" s="209"/>
      <c r="W763" s="209"/>
      <c r="X763" s="209"/>
      <c r="Y763" s="209"/>
      <c r="Z763" s="209"/>
    </row>
    <row r="764" spans="2:26">
      <c r="B764" s="209"/>
      <c r="C764" s="209"/>
      <c r="D764" s="237"/>
      <c r="E764" s="238"/>
      <c r="F764" s="208"/>
      <c r="G764" s="209"/>
      <c r="H764" s="209"/>
      <c r="I764" s="209"/>
      <c r="J764" s="209"/>
      <c r="K764" s="209"/>
      <c r="L764" s="209"/>
      <c r="M764" s="209"/>
      <c r="N764" s="209"/>
      <c r="O764" s="209"/>
      <c r="P764" s="209"/>
      <c r="Q764" s="209"/>
      <c r="R764" s="209"/>
      <c r="S764" s="209"/>
      <c r="T764" s="209"/>
      <c r="U764" s="209"/>
      <c r="V764" s="209"/>
      <c r="W764" s="209"/>
      <c r="X764" s="209"/>
      <c r="Y764" s="209"/>
      <c r="Z764" s="209"/>
    </row>
    <row r="765" spans="2:26">
      <c r="B765" s="209"/>
      <c r="C765" s="209"/>
      <c r="D765" s="237"/>
      <c r="E765" s="238"/>
      <c r="F765" s="208"/>
      <c r="G765" s="209"/>
      <c r="H765" s="209"/>
      <c r="I765" s="209"/>
      <c r="J765" s="209"/>
      <c r="K765" s="209"/>
      <c r="L765" s="209"/>
      <c r="M765" s="209"/>
      <c r="N765" s="209"/>
      <c r="O765" s="209"/>
      <c r="P765" s="209"/>
      <c r="Q765" s="209"/>
      <c r="R765" s="209"/>
      <c r="S765" s="209"/>
      <c r="T765" s="209"/>
      <c r="U765" s="209"/>
      <c r="V765" s="209"/>
      <c r="W765" s="209"/>
      <c r="X765" s="209"/>
      <c r="Y765" s="209"/>
      <c r="Z765" s="209"/>
    </row>
    <row r="766" spans="2:26">
      <c r="B766" s="209"/>
      <c r="C766" s="209"/>
      <c r="D766" s="237"/>
      <c r="E766" s="238"/>
      <c r="F766" s="208"/>
      <c r="G766" s="209"/>
      <c r="H766" s="209"/>
      <c r="I766" s="209"/>
      <c r="J766" s="209"/>
      <c r="K766" s="209"/>
      <c r="L766" s="209"/>
      <c r="M766" s="209"/>
      <c r="N766" s="209"/>
      <c r="O766" s="209"/>
      <c r="P766" s="209"/>
      <c r="Q766" s="209"/>
      <c r="R766" s="209"/>
      <c r="S766" s="209"/>
      <c r="T766" s="209"/>
      <c r="U766" s="209"/>
      <c r="V766" s="209"/>
      <c r="W766" s="209"/>
      <c r="X766" s="209"/>
      <c r="Y766" s="209"/>
      <c r="Z766" s="209"/>
    </row>
    <row r="767" spans="2:26">
      <c r="B767" s="209"/>
      <c r="C767" s="209"/>
      <c r="D767" s="237"/>
      <c r="E767" s="238"/>
      <c r="F767" s="208"/>
      <c r="G767" s="209"/>
      <c r="H767" s="209"/>
      <c r="I767" s="209"/>
      <c r="J767" s="209"/>
      <c r="K767" s="209"/>
      <c r="L767" s="209"/>
      <c r="M767" s="209"/>
      <c r="N767" s="209"/>
      <c r="O767" s="209"/>
      <c r="P767" s="209"/>
      <c r="Q767" s="209"/>
      <c r="R767" s="209"/>
      <c r="S767" s="209"/>
      <c r="T767" s="209"/>
      <c r="U767" s="209"/>
      <c r="V767" s="209"/>
      <c r="W767" s="209"/>
      <c r="X767" s="209"/>
      <c r="Y767" s="209"/>
      <c r="Z767" s="209"/>
    </row>
    <row r="768" spans="2:26">
      <c r="B768" s="209"/>
      <c r="C768" s="209"/>
      <c r="D768" s="237"/>
      <c r="E768" s="238"/>
      <c r="F768" s="208"/>
      <c r="G768" s="209"/>
      <c r="H768" s="209"/>
      <c r="I768" s="209"/>
      <c r="J768" s="209"/>
      <c r="K768" s="209"/>
      <c r="L768" s="209"/>
      <c r="M768" s="209"/>
      <c r="N768" s="209"/>
      <c r="O768" s="209"/>
      <c r="P768" s="209"/>
      <c r="Q768" s="209"/>
      <c r="R768" s="209"/>
      <c r="S768" s="209"/>
      <c r="T768" s="209"/>
      <c r="U768" s="209"/>
      <c r="V768" s="209"/>
      <c r="W768" s="209"/>
      <c r="X768" s="209"/>
      <c r="Y768" s="209"/>
      <c r="Z768" s="209"/>
    </row>
    <row r="769" spans="2:26">
      <c r="B769" s="209"/>
      <c r="C769" s="209"/>
      <c r="D769" s="237"/>
      <c r="E769" s="238"/>
      <c r="F769" s="208"/>
      <c r="G769" s="209"/>
      <c r="H769" s="209"/>
      <c r="I769" s="209"/>
      <c r="J769" s="209"/>
      <c r="K769" s="209"/>
      <c r="L769" s="209"/>
      <c r="M769" s="209"/>
      <c r="N769" s="209"/>
      <c r="O769" s="209"/>
      <c r="P769" s="209"/>
      <c r="Q769" s="209"/>
      <c r="R769" s="209"/>
      <c r="S769" s="209"/>
      <c r="T769" s="209"/>
      <c r="U769" s="209"/>
      <c r="V769" s="209"/>
      <c r="W769" s="209"/>
      <c r="X769" s="209"/>
      <c r="Y769" s="209"/>
      <c r="Z769" s="209"/>
    </row>
    <row r="770" spans="2:26">
      <c r="B770" s="209"/>
      <c r="C770" s="209"/>
      <c r="D770" s="237"/>
      <c r="E770" s="238"/>
      <c r="F770" s="208"/>
      <c r="G770" s="209"/>
      <c r="H770" s="209"/>
      <c r="I770" s="209"/>
      <c r="J770" s="209"/>
      <c r="K770" s="209"/>
      <c r="L770" s="209"/>
      <c r="M770" s="209"/>
      <c r="N770" s="209"/>
      <c r="O770" s="209"/>
      <c r="P770" s="209"/>
      <c r="Q770" s="209"/>
      <c r="R770" s="209"/>
      <c r="S770" s="209"/>
      <c r="T770" s="209"/>
      <c r="U770" s="209"/>
      <c r="V770" s="209"/>
      <c r="W770" s="209"/>
      <c r="X770" s="209"/>
      <c r="Y770" s="209"/>
      <c r="Z770" s="209"/>
    </row>
    <row r="771" spans="2:26">
      <c r="B771" s="209"/>
      <c r="C771" s="209"/>
      <c r="D771" s="237"/>
      <c r="E771" s="238"/>
      <c r="F771" s="208"/>
      <c r="G771" s="209"/>
      <c r="H771" s="209"/>
      <c r="I771" s="209"/>
      <c r="J771" s="209"/>
      <c r="K771" s="209"/>
      <c r="L771" s="209"/>
      <c r="M771" s="209"/>
      <c r="N771" s="209"/>
      <c r="O771" s="209"/>
      <c r="P771" s="209"/>
      <c r="Q771" s="209"/>
      <c r="R771" s="209"/>
      <c r="S771" s="209"/>
      <c r="T771" s="209"/>
      <c r="U771" s="209"/>
      <c r="V771" s="209"/>
      <c r="W771" s="209"/>
      <c r="X771" s="209"/>
      <c r="Y771" s="209"/>
      <c r="Z771" s="209"/>
    </row>
    <row r="772" spans="2:26">
      <c r="B772" s="209"/>
      <c r="C772" s="209"/>
      <c r="D772" s="237"/>
      <c r="E772" s="238"/>
      <c r="F772" s="208"/>
      <c r="G772" s="209"/>
      <c r="H772" s="209"/>
      <c r="I772" s="209"/>
      <c r="J772" s="209"/>
      <c r="K772" s="209"/>
      <c r="L772" s="209"/>
      <c r="M772" s="209"/>
      <c r="N772" s="209"/>
      <c r="O772" s="209"/>
      <c r="P772" s="209"/>
      <c r="Q772" s="209"/>
      <c r="R772" s="209"/>
      <c r="S772" s="209"/>
      <c r="T772" s="209"/>
      <c r="U772" s="209"/>
      <c r="V772" s="209"/>
      <c r="W772" s="209"/>
      <c r="X772" s="209"/>
      <c r="Y772" s="209"/>
      <c r="Z772" s="209"/>
    </row>
    <row r="773" spans="2:26">
      <c r="B773" s="209"/>
      <c r="C773" s="209"/>
      <c r="D773" s="237"/>
      <c r="E773" s="238"/>
      <c r="F773" s="208"/>
      <c r="G773" s="209"/>
      <c r="H773" s="209"/>
      <c r="I773" s="209"/>
      <c r="J773" s="209"/>
      <c r="K773" s="209"/>
      <c r="L773" s="209"/>
      <c r="M773" s="209"/>
      <c r="N773" s="209"/>
      <c r="O773" s="209"/>
      <c r="P773" s="209"/>
      <c r="Q773" s="209"/>
      <c r="R773" s="209"/>
      <c r="S773" s="209"/>
      <c r="T773" s="209"/>
      <c r="U773" s="209"/>
      <c r="V773" s="209"/>
      <c r="W773" s="209"/>
      <c r="X773" s="209"/>
      <c r="Y773" s="209"/>
      <c r="Z773" s="209"/>
    </row>
    <row r="774" spans="2:26">
      <c r="B774" s="209"/>
      <c r="C774" s="209"/>
      <c r="D774" s="237"/>
      <c r="E774" s="238"/>
      <c r="F774" s="208"/>
      <c r="G774" s="209"/>
      <c r="H774" s="209"/>
      <c r="I774" s="209"/>
      <c r="J774" s="209"/>
      <c r="K774" s="209"/>
      <c r="L774" s="209"/>
      <c r="M774" s="209"/>
      <c r="N774" s="209"/>
      <c r="O774" s="209"/>
      <c r="P774" s="209"/>
      <c r="Q774" s="209"/>
      <c r="R774" s="209"/>
      <c r="S774" s="209"/>
      <c r="T774" s="209"/>
      <c r="U774" s="209"/>
      <c r="V774" s="209"/>
      <c r="W774" s="209"/>
      <c r="X774" s="209"/>
      <c r="Y774" s="209"/>
      <c r="Z774" s="209"/>
    </row>
    <row r="775" spans="2:26">
      <c r="B775" s="209"/>
      <c r="C775" s="209"/>
      <c r="D775" s="237"/>
      <c r="E775" s="238"/>
      <c r="F775" s="208"/>
      <c r="G775" s="209"/>
      <c r="H775" s="209"/>
      <c r="I775" s="209"/>
      <c r="J775" s="209"/>
      <c r="K775" s="209"/>
      <c r="L775" s="209"/>
      <c r="M775" s="209"/>
      <c r="N775" s="209"/>
      <c r="O775" s="209"/>
      <c r="P775" s="209"/>
      <c r="Q775" s="209"/>
      <c r="R775" s="209"/>
      <c r="S775" s="209"/>
      <c r="T775" s="209"/>
      <c r="U775" s="209"/>
      <c r="V775" s="209"/>
      <c r="W775" s="209"/>
      <c r="X775" s="209"/>
      <c r="Y775" s="209"/>
      <c r="Z775" s="209"/>
    </row>
    <row r="776" spans="2:26">
      <c r="B776" s="209"/>
      <c r="C776" s="209"/>
      <c r="D776" s="237"/>
      <c r="E776" s="238"/>
      <c r="F776" s="208"/>
      <c r="G776" s="209"/>
      <c r="H776" s="209"/>
      <c r="I776" s="209"/>
      <c r="J776" s="209"/>
      <c r="K776" s="209"/>
      <c r="L776" s="209"/>
      <c r="M776" s="209"/>
      <c r="N776" s="209"/>
      <c r="O776" s="209"/>
      <c r="P776" s="209"/>
      <c r="Q776" s="209"/>
      <c r="R776" s="209"/>
      <c r="S776" s="209"/>
      <c r="T776" s="209"/>
      <c r="U776" s="209"/>
      <c r="V776" s="209"/>
      <c r="W776" s="209"/>
      <c r="X776" s="209"/>
      <c r="Y776" s="209"/>
      <c r="Z776" s="209"/>
    </row>
    <row r="777" spans="2:26">
      <c r="B777" s="209"/>
      <c r="C777" s="209"/>
      <c r="D777" s="237"/>
      <c r="E777" s="238"/>
      <c r="F777" s="208"/>
      <c r="G777" s="209"/>
      <c r="H777" s="209"/>
      <c r="I777" s="209"/>
      <c r="J777" s="209"/>
      <c r="K777" s="209"/>
      <c r="L777" s="209"/>
      <c r="M777" s="209"/>
      <c r="N777" s="209"/>
      <c r="O777" s="209"/>
      <c r="P777" s="209"/>
      <c r="Q777" s="209"/>
      <c r="R777" s="209"/>
      <c r="S777" s="209"/>
      <c r="T777" s="209"/>
      <c r="U777" s="209"/>
      <c r="V777" s="209"/>
      <c r="W777" s="209"/>
      <c r="X777" s="209"/>
      <c r="Y777" s="209"/>
      <c r="Z777" s="209"/>
    </row>
    <row r="778" spans="2:26">
      <c r="B778" s="209"/>
      <c r="C778" s="209"/>
      <c r="D778" s="237"/>
      <c r="E778" s="238"/>
      <c r="F778" s="208"/>
      <c r="G778" s="209"/>
      <c r="H778" s="209"/>
      <c r="I778" s="209"/>
      <c r="J778" s="209"/>
      <c r="K778" s="209"/>
      <c r="L778" s="209"/>
      <c r="M778" s="209"/>
      <c r="N778" s="209"/>
      <c r="O778" s="209"/>
      <c r="P778" s="209"/>
      <c r="Q778" s="209"/>
      <c r="R778" s="209"/>
      <c r="S778" s="209"/>
      <c r="T778" s="209"/>
      <c r="U778" s="209"/>
      <c r="V778" s="209"/>
      <c r="W778" s="209"/>
      <c r="X778" s="209"/>
      <c r="Y778" s="209"/>
      <c r="Z778" s="209"/>
    </row>
    <row r="779" spans="2:26">
      <c r="B779" s="209"/>
      <c r="C779" s="209"/>
      <c r="D779" s="237"/>
      <c r="E779" s="238"/>
      <c r="F779" s="208"/>
      <c r="G779" s="209"/>
      <c r="H779" s="209"/>
      <c r="I779" s="209"/>
      <c r="J779" s="209"/>
      <c r="K779" s="209"/>
      <c r="L779" s="209"/>
      <c r="M779" s="209"/>
      <c r="N779" s="209"/>
      <c r="O779" s="209"/>
      <c r="P779" s="209"/>
      <c r="Q779" s="209"/>
      <c r="R779" s="209"/>
      <c r="S779" s="209"/>
      <c r="T779" s="209"/>
      <c r="U779" s="209"/>
      <c r="V779" s="209"/>
      <c r="W779" s="209"/>
      <c r="X779" s="209"/>
      <c r="Y779" s="209"/>
      <c r="Z779" s="209"/>
    </row>
    <row r="780" spans="2:26">
      <c r="B780" s="209"/>
      <c r="C780" s="209"/>
      <c r="D780" s="237"/>
      <c r="E780" s="238"/>
      <c r="F780" s="208"/>
      <c r="G780" s="209"/>
      <c r="H780" s="209"/>
      <c r="I780" s="209"/>
      <c r="J780" s="209"/>
      <c r="K780" s="209"/>
      <c r="L780" s="209"/>
      <c r="M780" s="209"/>
      <c r="N780" s="209"/>
      <c r="O780" s="209"/>
      <c r="P780" s="209"/>
      <c r="Q780" s="209"/>
      <c r="R780" s="209"/>
      <c r="S780" s="209"/>
      <c r="T780" s="209"/>
      <c r="U780" s="209"/>
      <c r="V780" s="209"/>
      <c r="W780" s="209"/>
      <c r="X780" s="209"/>
      <c r="Y780" s="209"/>
      <c r="Z780" s="209"/>
    </row>
    <row r="781" spans="2:26">
      <c r="B781" s="209"/>
      <c r="C781" s="209"/>
      <c r="D781" s="237"/>
      <c r="E781" s="238"/>
      <c r="F781" s="208"/>
      <c r="G781" s="209"/>
      <c r="H781" s="209"/>
      <c r="I781" s="209"/>
      <c r="J781" s="209"/>
      <c r="K781" s="209"/>
      <c r="L781" s="209"/>
      <c r="M781" s="209"/>
      <c r="N781" s="209"/>
      <c r="O781" s="209"/>
      <c r="P781" s="209"/>
      <c r="Q781" s="209"/>
      <c r="R781" s="209"/>
      <c r="S781" s="209"/>
      <c r="T781" s="209"/>
      <c r="U781" s="209"/>
      <c r="V781" s="209"/>
      <c r="W781" s="209"/>
      <c r="X781" s="209"/>
      <c r="Y781" s="209"/>
      <c r="Z781" s="209"/>
    </row>
    <row r="782" spans="2:26">
      <c r="B782" s="209"/>
      <c r="C782" s="209"/>
      <c r="D782" s="237"/>
      <c r="E782" s="238"/>
      <c r="F782" s="208"/>
      <c r="G782" s="209"/>
      <c r="H782" s="209"/>
      <c r="I782" s="209"/>
      <c r="J782" s="209"/>
      <c r="K782" s="209"/>
      <c r="L782" s="209"/>
      <c r="M782" s="209"/>
      <c r="N782" s="209"/>
      <c r="O782" s="209"/>
      <c r="P782" s="209"/>
      <c r="Q782" s="209"/>
      <c r="R782" s="209"/>
      <c r="S782" s="209"/>
      <c r="T782" s="209"/>
      <c r="U782" s="209"/>
      <c r="V782" s="209"/>
      <c r="W782" s="209"/>
      <c r="X782" s="209"/>
      <c r="Y782" s="209"/>
      <c r="Z782" s="209"/>
    </row>
    <row r="783" spans="2:26">
      <c r="B783" s="209"/>
      <c r="C783" s="209"/>
      <c r="D783" s="237"/>
      <c r="E783" s="238"/>
      <c r="F783" s="208"/>
      <c r="G783" s="209"/>
      <c r="H783" s="209"/>
      <c r="I783" s="209"/>
      <c r="J783" s="209"/>
      <c r="K783" s="209"/>
      <c r="L783" s="209"/>
      <c r="M783" s="209"/>
      <c r="N783" s="209"/>
      <c r="O783" s="209"/>
      <c r="P783" s="209"/>
      <c r="Q783" s="209"/>
      <c r="R783" s="209"/>
      <c r="S783" s="209"/>
      <c r="T783" s="209"/>
      <c r="U783" s="209"/>
      <c r="V783" s="209"/>
      <c r="W783" s="209"/>
      <c r="X783" s="209"/>
      <c r="Y783" s="209"/>
      <c r="Z783" s="209"/>
    </row>
    <row r="784" spans="2:26">
      <c r="B784" s="209"/>
      <c r="C784" s="209"/>
      <c r="D784" s="237"/>
      <c r="E784" s="238"/>
      <c r="F784" s="208"/>
      <c r="G784" s="209"/>
      <c r="H784" s="209"/>
      <c r="I784" s="209"/>
      <c r="J784" s="209"/>
      <c r="K784" s="209"/>
      <c r="L784" s="209"/>
      <c r="M784" s="209"/>
      <c r="N784" s="209"/>
      <c r="O784" s="209"/>
      <c r="P784" s="209"/>
      <c r="Q784" s="209"/>
      <c r="R784" s="209"/>
      <c r="S784" s="209"/>
      <c r="T784" s="209"/>
      <c r="U784" s="209"/>
      <c r="V784" s="209"/>
      <c r="W784" s="209"/>
      <c r="X784" s="209"/>
      <c r="Y784" s="209"/>
      <c r="Z784" s="209"/>
    </row>
    <row r="785" spans="2:26">
      <c r="B785" s="209"/>
      <c r="C785" s="209"/>
      <c r="D785" s="237"/>
      <c r="E785" s="238"/>
      <c r="F785" s="208"/>
      <c r="G785" s="209"/>
      <c r="H785" s="209"/>
      <c r="I785" s="209"/>
      <c r="J785" s="209"/>
      <c r="K785" s="209"/>
      <c r="L785" s="209"/>
      <c r="M785" s="209"/>
      <c r="N785" s="209"/>
      <c r="O785" s="209"/>
      <c r="P785" s="209"/>
      <c r="Q785" s="209"/>
      <c r="R785" s="209"/>
      <c r="S785" s="209"/>
      <c r="T785" s="209"/>
      <c r="U785" s="209"/>
      <c r="V785" s="209"/>
      <c r="W785" s="209"/>
      <c r="X785" s="209"/>
      <c r="Y785" s="209"/>
      <c r="Z785" s="209"/>
    </row>
    <row r="786" spans="2:26">
      <c r="B786" s="209"/>
      <c r="C786" s="209"/>
      <c r="D786" s="237"/>
      <c r="E786" s="238"/>
      <c r="F786" s="208"/>
      <c r="G786" s="209"/>
      <c r="H786" s="209"/>
      <c r="I786" s="209"/>
      <c r="J786" s="209"/>
      <c r="K786" s="209"/>
      <c r="L786" s="209"/>
      <c r="M786" s="209"/>
      <c r="N786" s="209"/>
      <c r="O786" s="209"/>
      <c r="P786" s="209"/>
      <c r="Q786" s="209"/>
      <c r="R786" s="209"/>
      <c r="S786" s="209"/>
      <c r="T786" s="209"/>
      <c r="U786" s="209"/>
      <c r="V786" s="209"/>
      <c r="W786" s="209"/>
      <c r="X786" s="209"/>
      <c r="Y786" s="209"/>
      <c r="Z786" s="209"/>
    </row>
    <row r="787" spans="2:26">
      <c r="B787" s="209"/>
      <c r="C787" s="209"/>
      <c r="D787" s="237"/>
      <c r="E787" s="238"/>
      <c r="F787" s="208"/>
      <c r="G787" s="209"/>
      <c r="H787" s="209"/>
      <c r="I787" s="209"/>
      <c r="J787" s="209"/>
      <c r="K787" s="209"/>
      <c r="L787" s="209"/>
      <c r="M787" s="209"/>
      <c r="N787" s="209"/>
      <c r="O787" s="209"/>
      <c r="P787" s="209"/>
      <c r="Q787" s="209"/>
      <c r="R787" s="209"/>
      <c r="S787" s="209"/>
      <c r="T787" s="209"/>
      <c r="U787" s="209"/>
      <c r="V787" s="209"/>
      <c r="W787" s="209"/>
      <c r="X787" s="209"/>
      <c r="Y787" s="209"/>
      <c r="Z787" s="209"/>
    </row>
    <row r="788" spans="2:26">
      <c r="B788" s="209"/>
      <c r="C788" s="209"/>
      <c r="D788" s="237"/>
      <c r="E788" s="238"/>
      <c r="F788" s="208"/>
      <c r="G788" s="209"/>
      <c r="H788" s="209"/>
      <c r="I788" s="209"/>
      <c r="J788" s="209"/>
      <c r="K788" s="209"/>
      <c r="L788" s="209"/>
      <c r="M788" s="209"/>
      <c r="N788" s="209"/>
      <c r="O788" s="209"/>
      <c r="P788" s="209"/>
      <c r="Q788" s="209"/>
      <c r="R788" s="209"/>
      <c r="S788" s="209"/>
      <c r="T788" s="209"/>
      <c r="U788" s="209"/>
      <c r="V788" s="209"/>
      <c r="W788" s="209"/>
      <c r="X788" s="209"/>
      <c r="Y788" s="209"/>
      <c r="Z788" s="209"/>
    </row>
    <row r="789" spans="2:26">
      <c r="B789" s="209"/>
      <c r="C789" s="209"/>
      <c r="D789" s="237"/>
      <c r="E789" s="238"/>
      <c r="F789" s="208"/>
      <c r="G789" s="209"/>
      <c r="H789" s="209"/>
      <c r="I789" s="209"/>
      <c r="J789" s="209"/>
      <c r="K789" s="209"/>
      <c r="L789" s="209"/>
      <c r="M789" s="209"/>
      <c r="N789" s="209"/>
      <c r="O789" s="209"/>
      <c r="P789" s="209"/>
      <c r="Q789" s="209"/>
      <c r="R789" s="209"/>
      <c r="S789" s="209"/>
      <c r="T789" s="209"/>
      <c r="U789" s="209"/>
      <c r="V789" s="209"/>
      <c r="W789" s="209"/>
      <c r="X789" s="209"/>
      <c r="Y789" s="209"/>
      <c r="Z789" s="209"/>
    </row>
    <row r="790" spans="2:26">
      <c r="B790" s="209"/>
      <c r="C790" s="209"/>
      <c r="D790" s="237"/>
      <c r="E790" s="238"/>
      <c r="F790" s="208"/>
      <c r="G790" s="209"/>
      <c r="H790" s="209"/>
      <c r="I790" s="209"/>
      <c r="J790" s="209"/>
      <c r="K790" s="209"/>
      <c r="L790" s="209"/>
      <c r="M790" s="209"/>
      <c r="N790" s="209"/>
      <c r="O790" s="209"/>
      <c r="P790" s="209"/>
      <c r="Q790" s="209"/>
      <c r="R790" s="209"/>
      <c r="S790" s="209"/>
      <c r="T790" s="209"/>
      <c r="U790" s="209"/>
      <c r="V790" s="209"/>
      <c r="W790" s="209"/>
      <c r="X790" s="209"/>
      <c r="Y790" s="209"/>
      <c r="Z790" s="209"/>
    </row>
    <row r="791" spans="2:26">
      <c r="B791" s="209"/>
      <c r="C791" s="209"/>
      <c r="D791" s="237"/>
      <c r="E791" s="238"/>
      <c r="F791" s="208"/>
      <c r="G791" s="209"/>
      <c r="H791" s="209"/>
      <c r="I791" s="209"/>
      <c r="J791" s="209"/>
      <c r="K791" s="209"/>
      <c r="L791" s="209"/>
      <c r="M791" s="209"/>
      <c r="N791" s="209"/>
      <c r="O791" s="209"/>
      <c r="P791" s="209"/>
      <c r="Q791" s="209"/>
      <c r="R791" s="209"/>
      <c r="S791" s="209"/>
      <c r="T791" s="209"/>
      <c r="U791" s="209"/>
      <c r="V791" s="209"/>
      <c r="W791" s="209"/>
      <c r="X791" s="209"/>
      <c r="Y791" s="209"/>
      <c r="Z791" s="209"/>
    </row>
    <row r="792" spans="2:26">
      <c r="B792" s="209"/>
      <c r="C792" s="209"/>
      <c r="D792" s="237"/>
      <c r="E792" s="238"/>
      <c r="F792" s="208"/>
      <c r="G792" s="209"/>
      <c r="H792" s="209"/>
      <c r="I792" s="209"/>
      <c r="J792" s="209"/>
      <c r="K792" s="209"/>
      <c r="L792" s="209"/>
      <c r="M792" s="209"/>
      <c r="N792" s="209"/>
      <c r="O792" s="209"/>
      <c r="P792" s="209"/>
      <c r="Q792" s="209"/>
      <c r="R792" s="209"/>
      <c r="S792" s="209"/>
      <c r="T792" s="209"/>
      <c r="U792" s="209"/>
      <c r="V792" s="209"/>
      <c r="W792" s="209"/>
      <c r="X792" s="209"/>
      <c r="Y792" s="209"/>
      <c r="Z792" s="209"/>
    </row>
    <row r="793" spans="2:26">
      <c r="B793" s="209"/>
      <c r="C793" s="209"/>
      <c r="D793" s="237"/>
      <c r="E793" s="238"/>
      <c r="F793" s="208"/>
      <c r="G793" s="209"/>
      <c r="H793" s="209"/>
      <c r="I793" s="209"/>
      <c r="J793" s="209"/>
      <c r="K793" s="209"/>
      <c r="L793" s="209"/>
      <c r="M793" s="209"/>
      <c r="N793" s="209"/>
      <c r="O793" s="209"/>
      <c r="P793" s="209"/>
      <c r="Q793" s="209"/>
      <c r="R793" s="209"/>
      <c r="S793" s="209"/>
      <c r="T793" s="209"/>
      <c r="U793" s="209"/>
      <c r="V793" s="209"/>
      <c r="W793" s="209"/>
      <c r="X793" s="209"/>
      <c r="Y793" s="209"/>
      <c r="Z793" s="209"/>
    </row>
    <row r="794" spans="2:26">
      <c r="B794" s="209"/>
      <c r="C794" s="209"/>
      <c r="D794" s="237"/>
      <c r="E794" s="238"/>
      <c r="F794" s="208"/>
      <c r="G794" s="209"/>
      <c r="H794" s="209"/>
      <c r="I794" s="209"/>
      <c r="J794" s="209"/>
      <c r="K794" s="209"/>
      <c r="L794" s="209"/>
      <c r="M794" s="209"/>
      <c r="N794" s="209"/>
      <c r="O794" s="209"/>
      <c r="P794" s="209"/>
      <c r="Q794" s="209"/>
      <c r="R794" s="209"/>
      <c r="S794" s="209"/>
      <c r="T794" s="209"/>
      <c r="U794" s="209"/>
      <c r="V794" s="209"/>
      <c r="W794" s="209"/>
      <c r="X794" s="209"/>
      <c r="Y794" s="209"/>
      <c r="Z794" s="209"/>
    </row>
    <row r="795" spans="2:26">
      <c r="B795" s="209"/>
      <c r="C795" s="209"/>
      <c r="D795" s="237"/>
      <c r="E795" s="238"/>
      <c r="F795" s="208"/>
      <c r="G795" s="209"/>
      <c r="H795" s="209"/>
      <c r="I795" s="209"/>
      <c r="J795" s="209"/>
      <c r="K795" s="209"/>
      <c r="L795" s="209"/>
      <c r="M795" s="209"/>
      <c r="N795" s="209"/>
      <c r="O795" s="209"/>
      <c r="P795" s="209"/>
      <c r="Q795" s="209"/>
      <c r="R795" s="209"/>
      <c r="S795" s="209"/>
      <c r="T795" s="209"/>
      <c r="U795" s="209"/>
      <c r="V795" s="209"/>
      <c r="W795" s="209"/>
      <c r="X795" s="209"/>
      <c r="Y795" s="209"/>
      <c r="Z795" s="209"/>
    </row>
    <row r="796" spans="2:26">
      <c r="B796" s="209"/>
      <c r="C796" s="209"/>
      <c r="D796" s="237"/>
      <c r="E796" s="238"/>
      <c r="F796" s="208"/>
      <c r="G796" s="209"/>
      <c r="H796" s="209"/>
      <c r="I796" s="209"/>
      <c r="J796" s="209"/>
      <c r="K796" s="209"/>
      <c r="L796" s="209"/>
      <c r="M796" s="209"/>
      <c r="N796" s="209"/>
      <c r="O796" s="209"/>
      <c r="P796" s="209"/>
      <c r="Q796" s="209"/>
      <c r="R796" s="209"/>
      <c r="S796" s="209"/>
      <c r="T796" s="209"/>
      <c r="U796" s="209"/>
      <c r="V796" s="209"/>
      <c r="W796" s="209"/>
      <c r="X796" s="209"/>
      <c r="Y796" s="209"/>
      <c r="Z796" s="209"/>
    </row>
    <row r="797" spans="2:26">
      <c r="B797" s="209"/>
      <c r="C797" s="209"/>
      <c r="D797" s="237"/>
      <c r="E797" s="238"/>
      <c r="F797" s="208"/>
      <c r="G797" s="209"/>
      <c r="H797" s="209"/>
      <c r="I797" s="209"/>
      <c r="J797" s="209"/>
      <c r="K797" s="209"/>
      <c r="L797" s="209"/>
      <c r="M797" s="209"/>
      <c r="N797" s="209"/>
      <c r="O797" s="209"/>
      <c r="P797" s="209"/>
      <c r="Q797" s="209"/>
      <c r="R797" s="209"/>
      <c r="S797" s="209"/>
      <c r="T797" s="209"/>
      <c r="U797" s="209"/>
      <c r="V797" s="209"/>
      <c r="W797" s="209"/>
      <c r="X797" s="209"/>
      <c r="Y797" s="209"/>
      <c r="Z797" s="209"/>
    </row>
    <row r="798" spans="2:26">
      <c r="B798" s="209"/>
      <c r="C798" s="209"/>
      <c r="D798" s="237"/>
      <c r="E798" s="238"/>
      <c r="F798" s="208"/>
      <c r="G798" s="209"/>
      <c r="H798" s="209"/>
      <c r="I798" s="209"/>
      <c r="J798" s="209"/>
      <c r="K798" s="209"/>
      <c r="L798" s="209"/>
      <c r="M798" s="209"/>
      <c r="N798" s="209"/>
      <c r="O798" s="209"/>
      <c r="P798" s="209"/>
      <c r="Q798" s="209"/>
      <c r="R798" s="209"/>
      <c r="S798" s="209"/>
      <c r="T798" s="209"/>
      <c r="U798" s="209"/>
      <c r="V798" s="209"/>
      <c r="W798" s="209"/>
      <c r="X798" s="209"/>
      <c r="Y798" s="209"/>
      <c r="Z798" s="209"/>
    </row>
    <row r="799" spans="2:26">
      <c r="B799" s="209"/>
      <c r="C799" s="209"/>
      <c r="D799" s="237"/>
      <c r="E799" s="238"/>
      <c r="F799" s="208"/>
      <c r="G799" s="209"/>
      <c r="H799" s="209"/>
      <c r="I799" s="209"/>
      <c r="J799" s="209"/>
      <c r="K799" s="209"/>
      <c r="L799" s="209"/>
      <c r="M799" s="209"/>
      <c r="N799" s="209"/>
      <c r="O799" s="209"/>
      <c r="P799" s="209"/>
      <c r="Q799" s="209"/>
      <c r="R799" s="209"/>
      <c r="S799" s="209"/>
      <c r="T799" s="209"/>
      <c r="U799" s="209"/>
      <c r="V799" s="209"/>
      <c r="W799" s="209"/>
      <c r="X799" s="209"/>
      <c r="Y799" s="209"/>
      <c r="Z799" s="209"/>
    </row>
    <row r="800" spans="2:26">
      <c r="B800" s="209"/>
      <c r="C800" s="209"/>
      <c r="D800" s="237"/>
      <c r="E800" s="238"/>
      <c r="F800" s="208"/>
      <c r="G800" s="209"/>
      <c r="H800" s="209"/>
      <c r="I800" s="209"/>
      <c r="J800" s="209"/>
      <c r="K800" s="209"/>
      <c r="L800" s="209"/>
      <c r="M800" s="209"/>
      <c r="N800" s="209"/>
      <c r="O800" s="209"/>
      <c r="P800" s="209"/>
      <c r="Q800" s="209"/>
      <c r="R800" s="209"/>
      <c r="S800" s="209"/>
      <c r="T800" s="209"/>
      <c r="U800" s="209"/>
      <c r="V800" s="209"/>
      <c r="W800" s="209"/>
      <c r="X800" s="209"/>
      <c r="Y800" s="209"/>
      <c r="Z800" s="209"/>
    </row>
    <row r="801" spans="2:26">
      <c r="B801" s="209"/>
      <c r="C801" s="209"/>
      <c r="D801" s="237"/>
      <c r="E801" s="238"/>
      <c r="F801" s="208"/>
      <c r="G801" s="209"/>
      <c r="H801" s="209"/>
      <c r="I801" s="209"/>
      <c r="J801" s="209"/>
      <c r="K801" s="209"/>
      <c r="L801" s="209"/>
      <c r="M801" s="209"/>
      <c r="N801" s="209"/>
      <c r="O801" s="209"/>
      <c r="P801" s="209"/>
      <c r="Q801" s="209"/>
      <c r="R801" s="209"/>
      <c r="S801" s="209"/>
      <c r="T801" s="209"/>
      <c r="U801" s="209"/>
      <c r="V801" s="209"/>
      <c r="W801" s="209"/>
      <c r="X801" s="209"/>
      <c r="Y801" s="209"/>
      <c r="Z801" s="209"/>
    </row>
    <row r="802" spans="2:26">
      <c r="B802" s="209"/>
      <c r="C802" s="209"/>
      <c r="D802" s="237"/>
      <c r="E802" s="238"/>
      <c r="F802" s="208"/>
      <c r="G802" s="209"/>
      <c r="H802" s="209"/>
      <c r="I802" s="209"/>
      <c r="J802" s="209"/>
      <c r="K802" s="209"/>
      <c r="L802" s="209"/>
      <c r="M802" s="209"/>
      <c r="N802" s="209"/>
      <c r="O802" s="209"/>
      <c r="P802" s="209"/>
      <c r="Q802" s="209"/>
      <c r="R802" s="209"/>
      <c r="S802" s="209"/>
      <c r="T802" s="209"/>
      <c r="U802" s="209"/>
      <c r="V802" s="209"/>
      <c r="W802" s="209"/>
      <c r="X802" s="209"/>
      <c r="Y802" s="209"/>
      <c r="Z802" s="209"/>
    </row>
    <row r="803" spans="2:26">
      <c r="B803" s="209"/>
      <c r="C803" s="209"/>
      <c r="D803" s="237"/>
      <c r="E803" s="238"/>
      <c r="F803" s="208"/>
      <c r="G803" s="209"/>
      <c r="H803" s="209"/>
      <c r="I803" s="209"/>
      <c r="J803" s="209"/>
      <c r="K803" s="209"/>
      <c r="L803" s="209"/>
      <c r="M803" s="209"/>
      <c r="N803" s="209"/>
      <c r="O803" s="209"/>
      <c r="P803" s="209"/>
      <c r="Q803" s="209"/>
      <c r="R803" s="209"/>
      <c r="S803" s="209"/>
      <c r="T803" s="209"/>
      <c r="U803" s="209"/>
      <c r="V803" s="209"/>
      <c r="W803" s="209"/>
      <c r="X803" s="209"/>
      <c r="Y803" s="209"/>
      <c r="Z803" s="209"/>
    </row>
    <row r="804" spans="2:26">
      <c r="B804" s="209"/>
      <c r="C804" s="209"/>
      <c r="D804" s="237"/>
      <c r="E804" s="238"/>
      <c r="F804" s="208"/>
      <c r="G804" s="209"/>
      <c r="H804" s="209"/>
      <c r="I804" s="209"/>
      <c r="J804" s="209"/>
      <c r="K804" s="209"/>
      <c r="L804" s="209"/>
      <c r="M804" s="209"/>
      <c r="N804" s="209"/>
      <c r="O804" s="209"/>
      <c r="P804" s="209"/>
      <c r="Q804" s="209"/>
      <c r="R804" s="209"/>
      <c r="S804" s="209"/>
      <c r="T804" s="209"/>
      <c r="U804" s="209"/>
      <c r="V804" s="209"/>
      <c r="W804" s="209"/>
      <c r="X804" s="209"/>
      <c r="Y804" s="209"/>
      <c r="Z804" s="209"/>
    </row>
    <row r="805" spans="2:26">
      <c r="B805" s="209"/>
      <c r="C805" s="209"/>
      <c r="D805" s="237"/>
      <c r="E805" s="238"/>
      <c r="F805" s="208"/>
      <c r="G805" s="209"/>
      <c r="H805" s="209"/>
      <c r="I805" s="209"/>
      <c r="J805" s="209"/>
      <c r="K805" s="209"/>
      <c r="L805" s="209"/>
      <c r="M805" s="209"/>
      <c r="N805" s="209"/>
      <c r="O805" s="209"/>
      <c r="P805" s="209"/>
      <c r="Q805" s="209"/>
      <c r="R805" s="209"/>
      <c r="S805" s="209"/>
      <c r="T805" s="209"/>
      <c r="U805" s="209"/>
      <c r="V805" s="209"/>
      <c r="W805" s="209"/>
      <c r="X805" s="209"/>
      <c r="Y805" s="209"/>
      <c r="Z805" s="209"/>
    </row>
    <row r="806" spans="2:26">
      <c r="B806" s="209"/>
      <c r="C806" s="209"/>
      <c r="D806" s="237"/>
      <c r="E806" s="238"/>
      <c r="F806" s="208"/>
      <c r="G806" s="209"/>
      <c r="H806" s="209"/>
      <c r="I806" s="209"/>
      <c r="J806" s="209"/>
      <c r="K806" s="209"/>
      <c r="L806" s="209"/>
      <c r="M806" s="209"/>
      <c r="N806" s="209"/>
      <c r="O806" s="209"/>
      <c r="P806" s="209"/>
      <c r="Q806" s="209"/>
      <c r="R806" s="209"/>
      <c r="S806" s="209"/>
      <c r="T806" s="209"/>
      <c r="U806" s="209"/>
      <c r="V806" s="209"/>
      <c r="W806" s="209"/>
      <c r="X806" s="209"/>
      <c r="Y806" s="209"/>
      <c r="Z806" s="209"/>
    </row>
    <row r="807" spans="2:26">
      <c r="B807" s="209"/>
      <c r="C807" s="209"/>
      <c r="D807" s="237"/>
      <c r="E807" s="238"/>
      <c r="F807" s="208"/>
      <c r="G807" s="209"/>
      <c r="H807" s="209"/>
      <c r="I807" s="209"/>
      <c r="J807" s="209"/>
      <c r="K807" s="209"/>
      <c r="L807" s="209"/>
      <c r="M807" s="209"/>
      <c r="N807" s="209"/>
      <c r="O807" s="209"/>
      <c r="P807" s="209"/>
      <c r="Q807" s="209"/>
      <c r="R807" s="209"/>
      <c r="S807" s="209"/>
      <c r="T807" s="209"/>
      <c r="U807" s="209"/>
      <c r="V807" s="209"/>
      <c r="W807" s="209"/>
      <c r="X807" s="209"/>
      <c r="Y807" s="209"/>
      <c r="Z807" s="209"/>
    </row>
    <row r="808" spans="2:26">
      <c r="B808" s="209"/>
      <c r="C808" s="209"/>
      <c r="D808" s="237"/>
      <c r="E808" s="238"/>
      <c r="F808" s="208"/>
      <c r="G808" s="209"/>
      <c r="H808" s="209"/>
      <c r="I808" s="209"/>
      <c r="J808" s="209"/>
      <c r="K808" s="209"/>
      <c r="L808" s="209"/>
      <c r="M808" s="209"/>
      <c r="N808" s="209"/>
      <c r="O808" s="209"/>
      <c r="P808" s="209"/>
      <c r="Q808" s="209"/>
      <c r="R808" s="209"/>
      <c r="S808" s="209"/>
      <c r="T808" s="209"/>
      <c r="U808" s="209"/>
      <c r="V808" s="209"/>
      <c r="W808" s="209"/>
      <c r="X808" s="209"/>
      <c r="Y808" s="209"/>
      <c r="Z808" s="209"/>
    </row>
    <row r="809" spans="2:26">
      <c r="B809" s="209"/>
      <c r="C809" s="209"/>
      <c r="D809" s="237"/>
      <c r="E809" s="238"/>
      <c r="F809" s="208"/>
      <c r="G809" s="209"/>
      <c r="H809" s="209"/>
      <c r="I809" s="209"/>
      <c r="J809" s="209"/>
      <c r="K809" s="209"/>
      <c r="L809" s="209"/>
      <c r="M809" s="209"/>
      <c r="N809" s="209"/>
      <c r="O809" s="209"/>
      <c r="P809" s="209"/>
      <c r="Q809" s="209"/>
      <c r="R809" s="209"/>
      <c r="S809" s="209"/>
      <c r="T809" s="209"/>
      <c r="U809" s="209"/>
      <c r="V809" s="209"/>
      <c r="W809" s="209"/>
      <c r="X809" s="209"/>
      <c r="Y809" s="209"/>
      <c r="Z809" s="209"/>
    </row>
    <row r="810" spans="2:26">
      <c r="B810" s="209"/>
      <c r="C810" s="209"/>
      <c r="D810" s="237"/>
      <c r="E810" s="238"/>
      <c r="F810" s="208"/>
      <c r="G810" s="209"/>
      <c r="H810" s="209"/>
      <c r="I810" s="209"/>
      <c r="J810" s="209"/>
      <c r="K810" s="209"/>
      <c r="L810" s="209"/>
      <c r="M810" s="209"/>
      <c r="N810" s="209"/>
      <c r="O810" s="209"/>
      <c r="P810" s="209"/>
      <c r="Q810" s="209"/>
      <c r="R810" s="209"/>
      <c r="S810" s="209"/>
      <c r="T810" s="209"/>
      <c r="U810" s="209"/>
      <c r="V810" s="209"/>
      <c r="W810" s="209"/>
      <c r="X810" s="209"/>
      <c r="Y810" s="209"/>
      <c r="Z810" s="209"/>
    </row>
    <row r="811" spans="2:26">
      <c r="B811" s="209"/>
      <c r="C811" s="209"/>
      <c r="D811" s="237"/>
      <c r="E811" s="238"/>
      <c r="F811" s="208"/>
      <c r="G811" s="209"/>
      <c r="H811" s="209"/>
      <c r="I811" s="209"/>
      <c r="J811" s="209"/>
      <c r="K811" s="209"/>
      <c r="L811" s="209"/>
      <c r="M811" s="209"/>
      <c r="N811" s="209"/>
      <c r="O811" s="209"/>
      <c r="P811" s="209"/>
      <c r="Q811" s="209"/>
      <c r="R811" s="209"/>
      <c r="S811" s="209"/>
      <c r="T811" s="209"/>
      <c r="U811" s="209"/>
      <c r="V811" s="209"/>
      <c r="W811" s="209"/>
      <c r="X811" s="209"/>
      <c r="Y811" s="209"/>
      <c r="Z811" s="209"/>
    </row>
    <row r="812" spans="2:26">
      <c r="B812" s="209"/>
      <c r="C812" s="209"/>
      <c r="D812" s="237"/>
      <c r="E812" s="238"/>
      <c r="F812" s="208"/>
      <c r="G812" s="209"/>
      <c r="H812" s="209"/>
      <c r="I812" s="209"/>
      <c r="J812" s="209"/>
      <c r="K812" s="209"/>
      <c r="L812" s="209"/>
      <c r="M812" s="209"/>
      <c r="N812" s="209"/>
      <c r="O812" s="209"/>
      <c r="P812" s="209"/>
      <c r="Q812" s="209"/>
      <c r="R812" s="209"/>
      <c r="S812" s="209"/>
      <c r="T812" s="209"/>
      <c r="U812" s="209"/>
      <c r="V812" s="209"/>
      <c r="W812" s="209"/>
      <c r="X812" s="209"/>
      <c r="Y812" s="209"/>
      <c r="Z812" s="209"/>
    </row>
    <row r="813" spans="2:26">
      <c r="B813" s="209"/>
      <c r="C813" s="209"/>
      <c r="D813" s="237"/>
      <c r="E813" s="238"/>
      <c r="F813" s="208"/>
      <c r="G813" s="209"/>
      <c r="H813" s="209"/>
      <c r="I813" s="209"/>
      <c r="J813" s="209"/>
      <c r="K813" s="209"/>
      <c r="L813" s="209"/>
      <c r="M813" s="209"/>
      <c r="N813" s="209"/>
      <c r="O813" s="209"/>
      <c r="P813" s="209"/>
      <c r="Q813" s="209"/>
      <c r="R813" s="209"/>
      <c r="S813" s="209"/>
      <c r="T813" s="209"/>
      <c r="U813" s="209"/>
      <c r="V813" s="209"/>
      <c r="W813" s="209"/>
      <c r="X813" s="209"/>
      <c r="Y813" s="209"/>
      <c r="Z813" s="209"/>
    </row>
    <row r="814" spans="2:26">
      <c r="B814" s="209"/>
      <c r="C814" s="209"/>
      <c r="D814" s="237"/>
      <c r="E814" s="238"/>
      <c r="F814" s="208"/>
      <c r="G814" s="209"/>
      <c r="H814" s="209"/>
      <c r="I814" s="209"/>
      <c r="J814" s="209"/>
      <c r="K814" s="209"/>
      <c r="L814" s="209"/>
      <c r="M814" s="209"/>
      <c r="N814" s="209"/>
      <c r="O814" s="209"/>
      <c r="P814" s="209"/>
      <c r="Q814" s="209"/>
      <c r="R814" s="209"/>
      <c r="S814" s="209"/>
      <c r="T814" s="209"/>
      <c r="U814" s="209"/>
      <c r="V814" s="209"/>
      <c r="W814" s="209"/>
      <c r="X814" s="209"/>
      <c r="Y814" s="209"/>
      <c r="Z814" s="209"/>
    </row>
    <row r="815" spans="2:26">
      <c r="B815" s="209"/>
      <c r="C815" s="209"/>
      <c r="D815" s="237"/>
      <c r="E815" s="238"/>
      <c r="F815" s="208"/>
      <c r="G815" s="209"/>
      <c r="H815" s="209"/>
      <c r="I815" s="209"/>
      <c r="J815" s="209"/>
      <c r="K815" s="209"/>
      <c r="L815" s="209"/>
      <c r="M815" s="209"/>
      <c r="N815" s="209"/>
      <c r="O815" s="209"/>
      <c r="P815" s="209"/>
      <c r="Q815" s="209"/>
      <c r="R815" s="209"/>
      <c r="S815" s="209"/>
      <c r="T815" s="209"/>
      <c r="U815" s="209"/>
      <c r="V815" s="209"/>
      <c r="W815" s="209"/>
      <c r="X815" s="209"/>
      <c r="Y815" s="209"/>
      <c r="Z815" s="209"/>
    </row>
    <row r="816" spans="2:26">
      <c r="B816" s="209"/>
      <c r="C816" s="209"/>
      <c r="D816" s="237"/>
      <c r="E816" s="238"/>
      <c r="F816" s="208"/>
      <c r="G816" s="209"/>
      <c r="H816" s="209"/>
      <c r="I816" s="209"/>
      <c r="J816" s="209"/>
      <c r="K816" s="209"/>
      <c r="L816" s="209"/>
      <c r="M816" s="209"/>
      <c r="N816" s="209"/>
      <c r="O816" s="209"/>
      <c r="P816" s="209"/>
      <c r="Q816" s="209"/>
      <c r="R816" s="209"/>
      <c r="S816" s="209"/>
      <c r="T816" s="209"/>
      <c r="U816" s="209"/>
      <c r="V816" s="209"/>
      <c r="W816" s="209"/>
      <c r="X816" s="209"/>
      <c r="Y816" s="209"/>
      <c r="Z816" s="209"/>
    </row>
    <row r="817" spans="2:26">
      <c r="B817" s="209"/>
      <c r="C817" s="209"/>
      <c r="D817" s="237"/>
      <c r="E817" s="238"/>
      <c r="F817" s="208"/>
      <c r="G817" s="209"/>
      <c r="H817" s="209"/>
      <c r="I817" s="209"/>
      <c r="J817" s="209"/>
      <c r="K817" s="209"/>
      <c r="L817" s="209"/>
      <c r="M817" s="209"/>
      <c r="N817" s="209"/>
      <c r="O817" s="209"/>
      <c r="P817" s="209"/>
      <c r="Q817" s="209"/>
      <c r="R817" s="209"/>
      <c r="S817" s="209"/>
      <c r="T817" s="209"/>
      <c r="U817" s="209"/>
      <c r="V817" s="209"/>
      <c r="W817" s="209"/>
      <c r="X817" s="209"/>
      <c r="Y817" s="209"/>
      <c r="Z817" s="209"/>
    </row>
    <row r="818" spans="2:26">
      <c r="B818" s="209"/>
      <c r="C818" s="209"/>
      <c r="D818" s="237"/>
      <c r="E818" s="238"/>
      <c r="F818" s="208"/>
      <c r="G818" s="209"/>
      <c r="H818" s="209"/>
      <c r="I818" s="209"/>
      <c r="J818" s="209"/>
      <c r="K818" s="209"/>
      <c r="L818" s="209"/>
      <c r="M818" s="209"/>
      <c r="N818" s="209"/>
      <c r="O818" s="209"/>
      <c r="P818" s="209"/>
      <c r="Q818" s="209"/>
      <c r="R818" s="209"/>
      <c r="S818" s="209"/>
      <c r="T818" s="209"/>
      <c r="U818" s="209"/>
      <c r="V818" s="209"/>
      <c r="W818" s="209"/>
      <c r="X818" s="209"/>
      <c r="Y818" s="209"/>
      <c r="Z818" s="209"/>
    </row>
    <row r="819" spans="2:26">
      <c r="B819" s="209"/>
      <c r="C819" s="209"/>
      <c r="D819" s="237"/>
      <c r="E819" s="238"/>
      <c r="F819" s="208"/>
      <c r="G819" s="209"/>
      <c r="H819" s="209"/>
      <c r="I819" s="209"/>
      <c r="J819" s="209"/>
      <c r="K819" s="209"/>
      <c r="L819" s="209"/>
      <c r="M819" s="209"/>
      <c r="N819" s="209"/>
      <c r="O819" s="209"/>
      <c r="P819" s="209"/>
      <c r="Q819" s="209"/>
      <c r="R819" s="209"/>
      <c r="S819" s="209"/>
      <c r="T819" s="209"/>
      <c r="U819" s="209"/>
      <c r="V819" s="209"/>
      <c r="W819" s="209"/>
      <c r="X819" s="209"/>
      <c r="Y819" s="209"/>
      <c r="Z819" s="209"/>
    </row>
    <row r="820" spans="2:26">
      <c r="B820" s="209"/>
      <c r="C820" s="209"/>
      <c r="D820" s="237"/>
      <c r="E820" s="238"/>
      <c r="F820" s="208"/>
      <c r="G820" s="209"/>
      <c r="H820" s="209"/>
      <c r="I820" s="209"/>
      <c r="J820" s="209"/>
      <c r="K820" s="209"/>
      <c r="L820" s="209"/>
      <c r="M820" s="209"/>
      <c r="N820" s="209"/>
      <c r="O820" s="209"/>
      <c r="P820" s="209"/>
      <c r="Q820" s="209"/>
      <c r="R820" s="209"/>
      <c r="S820" s="209"/>
      <c r="T820" s="209"/>
      <c r="U820" s="209"/>
      <c r="V820" s="209"/>
      <c r="W820" s="209"/>
      <c r="X820" s="209"/>
      <c r="Y820" s="209"/>
      <c r="Z820" s="209"/>
    </row>
    <row r="821" spans="2:26">
      <c r="B821" s="209"/>
      <c r="C821" s="209"/>
      <c r="D821" s="237"/>
      <c r="E821" s="238"/>
      <c r="F821" s="208"/>
      <c r="G821" s="209"/>
      <c r="H821" s="209"/>
      <c r="I821" s="209"/>
      <c r="J821" s="209"/>
      <c r="K821" s="209"/>
      <c r="L821" s="209"/>
      <c r="M821" s="209"/>
      <c r="N821" s="209"/>
      <c r="O821" s="209"/>
      <c r="P821" s="209"/>
      <c r="Q821" s="209"/>
      <c r="R821" s="209"/>
      <c r="S821" s="209"/>
      <c r="T821" s="209"/>
      <c r="U821" s="209"/>
      <c r="V821" s="209"/>
      <c r="W821" s="209"/>
      <c r="X821" s="209"/>
      <c r="Y821" s="209"/>
      <c r="Z821" s="209"/>
    </row>
    <row r="822" spans="2:26">
      <c r="B822" s="209"/>
      <c r="C822" s="209"/>
      <c r="D822" s="237"/>
      <c r="E822" s="238"/>
      <c r="F822" s="208"/>
      <c r="G822" s="209"/>
      <c r="H822" s="209"/>
      <c r="I822" s="209"/>
      <c r="J822" s="209"/>
      <c r="K822" s="209"/>
      <c r="L822" s="209"/>
      <c r="M822" s="209"/>
      <c r="N822" s="209"/>
      <c r="O822" s="209"/>
      <c r="P822" s="209"/>
      <c r="Q822" s="209"/>
      <c r="R822" s="209"/>
      <c r="S822" s="209"/>
      <c r="T822" s="209"/>
      <c r="U822" s="209"/>
      <c r="V822" s="209"/>
      <c r="W822" s="209"/>
      <c r="X822" s="209"/>
      <c r="Y822" s="209"/>
      <c r="Z822" s="209"/>
    </row>
    <row r="823" spans="2:26">
      <c r="B823" s="209"/>
      <c r="C823" s="209"/>
      <c r="D823" s="237"/>
      <c r="E823" s="238"/>
      <c r="F823" s="208"/>
      <c r="G823" s="209"/>
      <c r="H823" s="209"/>
      <c r="I823" s="209"/>
      <c r="J823" s="209"/>
      <c r="K823" s="209"/>
      <c r="L823" s="209"/>
      <c r="M823" s="209"/>
      <c r="N823" s="209"/>
      <c r="O823" s="209"/>
      <c r="P823" s="209"/>
      <c r="Q823" s="209"/>
      <c r="R823" s="209"/>
      <c r="S823" s="209"/>
      <c r="T823" s="209"/>
      <c r="U823" s="209"/>
      <c r="V823" s="209"/>
      <c r="W823" s="209"/>
      <c r="X823" s="209"/>
      <c r="Y823" s="209"/>
      <c r="Z823" s="209"/>
    </row>
    <row r="824" spans="2:26">
      <c r="B824" s="209"/>
      <c r="C824" s="209"/>
      <c r="D824" s="237"/>
      <c r="E824" s="238"/>
      <c r="F824" s="208"/>
      <c r="G824" s="209"/>
      <c r="H824" s="209"/>
      <c r="I824" s="209"/>
      <c r="J824" s="209"/>
      <c r="K824" s="209"/>
      <c r="L824" s="209"/>
      <c r="M824" s="209"/>
      <c r="N824" s="209"/>
      <c r="O824" s="209"/>
      <c r="P824" s="209"/>
      <c r="Q824" s="209"/>
      <c r="R824" s="209"/>
      <c r="S824" s="209"/>
      <c r="T824" s="209"/>
      <c r="U824" s="209"/>
      <c r="V824" s="209"/>
      <c r="W824" s="209"/>
      <c r="X824" s="209"/>
      <c r="Y824" s="209"/>
      <c r="Z824" s="209"/>
    </row>
    <row r="825" spans="2:26">
      <c r="B825" s="209"/>
      <c r="C825" s="209"/>
      <c r="D825" s="237"/>
      <c r="E825" s="238"/>
      <c r="F825" s="208"/>
      <c r="G825" s="209"/>
      <c r="H825" s="209"/>
      <c r="I825" s="209"/>
      <c r="J825" s="209"/>
      <c r="K825" s="209"/>
      <c r="L825" s="209"/>
      <c r="M825" s="209"/>
      <c r="N825" s="209"/>
      <c r="O825" s="209"/>
      <c r="P825" s="209"/>
      <c r="Q825" s="209"/>
      <c r="R825" s="209"/>
      <c r="S825" s="209"/>
      <c r="T825" s="209"/>
      <c r="U825" s="209"/>
      <c r="V825" s="209"/>
      <c r="W825" s="209"/>
      <c r="X825" s="209"/>
      <c r="Y825" s="209"/>
      <c r="Z825" s="209"/>
    </row>
    <row r="826" spans="2:26">
      <c r="B826" s="209"/>
      <c r="C826" s="209"/>
      <c r="D826" s="237"/>
      <c r="E826" s="238"/>
      <c r="F826" s="208"/>
      <c r="G826" s="209"/>
      <c r="H826" s="209"/>
      <c r="I826" s="209"/>
      <c r="J826" s="209"/>
      <c r="K826" s="209"/>
      <c r="L826" s="209"/>
      <c r="M826" s="209"/>
      <c r="N826" s="209"/>
      <c r="O826" s="209"/>
      <c r="P826" s="209"/>
      <c r="Q826" s="209"/>
      <c r="R826" s="209"/>
      <c r="S826" s="209"/>
      <c r="T826" s="209"/>
      <c r="U826" s="209"/>
      <c r="V826" s="209"/>
      <c r="W826" s="209"/>
      <c r="X826" s="209"/>
      <c r="Y826" s="209"/>
      <c r="Z826" s="209"/>
    </row>
    <row r="827" spans="2:26">
      <c r="B827" s="209"/>
      <c r="C827" s="209"/>
      <c r="D827" s="237"/>
      <c r="E827" s="238"/>
      <c r="F827" s="208"/>
      <c r="G827" s="209"/>
      <c r="H827" s="209"/>
      <c r="I827" s="209"/>
      <c r="J827" s="209"/>
      <c r="K827" s="209"/>
      <c r="L827" s="209"/>
      <c r="M827" s="209"/>
      <c r="N827" s="209"/>
      <c r="O827" s="209"/>
      <c r="P827" s="209"/>
      <c r="Q827" s="209"/>
      <c r="R827" s="209"/>
      <c r="S827" s="209"/>
      <c r="T827" s="209"/>
      <c r="U827" s="209"/>
      <c r="V827" s="209"/>
      <c r="W827" s="209"/>
      <c r="X827" s="209"/>
      <c r="Y827" s="209"/>
      <c r="Z827" s="209"/>
    </row>
    <row r="828" spans="2:26">
      <c r="B828" s="209"/>
      <c r="C828" s="209"/>
      <c r="D828" s="237"/>
      <c r="E828" s="238"/>
      <c r="F828" s="208"/>
      <c r="G828" s="209"/>
      <c r="H828" s="209"/>
      <c r="I828" s="209"/>
      <c r="J828" s="209"/>
      <c r="K828" s="209"/>
      <c r="L828" s="209"/>
      <c r="M828" s="209"/>
      <c r="N828" s="209"/>
      <c r="O828" s="209"/>
      <c r="P828" s="209"/>
      <c r="Q828" s="209"/>
      <c r="R828" s="209"/>
      <c r="S828" s="209"/>
      <c r="T828" s="209"/>
      <c r="U828" s="209"/>
      <c r="V828" s="209"/>
      <c r="W828" s="209"/>
      <c r="X828" s="209"/>
      <c r="Y828" s="209"/>
      <c r="Z828" s="209"/>
    </row>
    <row r="829" spans="2:26">
      <c r="B829" s="209"/>
      <c r="C829" s="209"/>
      <c r="D829" s="237"/>
      <c r="E829" s="238"/>
      <c r="F829" s="208"/>
      <c r="G829" s="209"/>
      <c r="H829" s="209"/>
      <c r="I829" s="209"/>
      <c r="J829" s="209"/>
      <c r="K829" s="209"/>
      <c r="L829" s="209"/>
      <c r="M829" s="209"/>
      <c r="N829" s="209"/>
      <c r="O829" s="209"/>
      <c r="P829" s="209"/>
      <c r="Q829" s="209"/>
      <c r="R829" s="209"/>
      <c r="S829" s="209"/>
      <c r="T829" s="209"/>
      <c r="U829" s="209"/>
      <c r="V829" s="209"/>
      <c r="W829" s="209"/>
      <c r="X829" s="209"/>
      <c r="Y829" s="209"/>
      <c r="Z829" s="209"/>
    </row>
    <row r="830" spans="2:26">
      <c r="B830" s="209"/>
      <c r="C830" s="209"/>
      <c r="D830" s="237"/>
      <c r="E830" s="238"/>
      <c r="F830" s="208"/>
      <c r="G830" s="209"/>
      <c r="H830" s="209"/>
      <c r="I830" s="209"/>
      <c r="J830" s="209"/>
      <c r="K830" s="209"/>
      <c r="L830" s="209"/>
      <c r="M830" s="209"/>
      <c r="N830" s="209"/>
      <c r="O830" s="209"/>
      <c r="P830" s="209"/>
      <c r="Q830" s="209"/>
      <c r="R830" s="209"/>
      <c r="S830" s="209"/>
      <c r="T830" s="209"/>
      <c r="U830" s="209"/>
      <c r="V830" s="209"/>
      <c r="W830" s="209"/>
      <c r="X830" s="209"/>
      <c r="Y830" s="209"/>
      <c r="Z830" s="209"/>
    </row>
    <row r="831" spans="2:26">
      <c r="B831" s="209"/>
      <c r="C831" s="209"/>
      <c r="D831" s="237"/>
      <c r="E831" s="238"/>
      <c r="F831" s="208"/>
      <c r="G831" s="209"/>
      <c r="H831" s="209"/>
      <c r="I831" s="209"/>
      <c r="J831" s="209"/>
      <c r="K831" s="209"/>
      <c r="L831" s="209"/>
      <c r="M831" s="209"/>
      <c r="N831" s="209"/>
      <c r="O831" s="209"/>
      <c r="P831" s="209"/>
      <c r="Q831" s="209"/>
      <c r="R831" s="209"/>
      <c r="S831" s="209"/>
      <c r="T831" s="209"/>
      <c r="U831" s="209"/>
      <c r="V831" s="209"/>
      <c r="W831" s="209"/>
      <c r="X831" s="209"/>
      <c r="Y831" s="209"/>
      <c r="Z831" s="209"/>
    </row>
    <row r="832" spans="2:26">
      <c r="B832" s="209"/>
      <c r="C832" s="209"/>
      <c r="D832" s="237"/>
      <c r="E832" s="238"/>
      <c r="F832" s="208"/>
      <c r="G832" s="209"/>
      <c r="H832" s="209"/>
      <c r="I832" s="209"/>
      <c r="J832" s="209"/>
      <c r="K832" s="209"/>
      <c r="L832" s="209"/>
      <c r="M832" s="209"/>
      <c r="N832" s="209"/>
      <c r="O832" s="209"/>
      <c r="P832" s="209"/>
      <c r="Q832" s="209"/>
      <c r="R832" s="209"/>
      <c r="S832" s="209"/>
      <c r="T832" s="209"/>
      <c r="U832" s="209"/>
      <c r="V832" s="209"/>
      <c r="W832" s="209"/>
      <c r="X832" s="209"/>
      <c r="Y832" s="209"/>
      <c r="Z832" s="209"/>
    </row>
    <row r="833" spans="2:26">
      <c r="B833" s="209"/>
      <c r="C833" s="209"/>
      <c r="D833" s="237"/>
      <c r="E833" s="238"/>
      <c r="F833" s="208"/>
      <c r="G833" s="209"/>
      <c r="H833" s="209"/>
      <c r="I833" s="209"/>
      <c r="J833" s="209"/>
      <c r="K833" s="209"/>
      <c r="L833" s="209"/>
      <c r="M833" s="209"/>
      <c r="N833" s="209"/>
      <c r="O833" s="209"/>
      <c r="P833" s="209"/>
      <c r="Q833" s="209"/>
      <c r="R833" s="209"/>
      <c r="S833" s="209"/>
      <c r="T833" s="209"/>
      <c r="U833" s="209"/>
      <c r="V833" s="209"/>
      <c r="W833" s="209"/>
      <c r="X833" s="209"/>
      <c r="Y833" s="209"/>
      <c r="Z833" s="209"/>
    </row>
    <row r="834" spans="2:26">
      <c r="B834" s="209"/>
      <c r="C834" s="209"/>
      <c r="D834" s="237"/>
      <c r="E834" s="238"/>
      <c r="F834" s="208"/>
      <c r="G834" s="209"/>
      <c r="H834" s="209"/>
      <c r="I834" s="209"/>
      <c r="J834" s="209"/>
      <c r="K834" s="209"/>
      <c r="L834" s="209"/>
      <c r="M834" s="209"/>
      <c r="N834" s="209"/>
      <c r="O834" s="209"/>
      <c r="P834" s="209"/>
      <c r="Q834" s="209"/>
      <c r="R834" s="209"/>
      <c r="S834" s="209"/>
      <c r="T834" s="209"/>
      <c r="U834" s="209"/>
      <c r="V834" s="209"/>
      <c r="W834" s="209"/>
      <c r="X834" s="209"/>
      <c r="Y834" s="209"/>
      <c r="Z834" s="209"/>
    </row>
    <row r="835" spans="2:26">
      <c r="B835" s="209"/>
      <c r="C835" s="209"/>
      <c r="D835" s="237"/>
      <c r="E835" s="238"/>
      <c r="F835" s="208"/>
      <c r="G835" s="209"/>
      <c r="H835" s="209"/>
      <c r="I835" s="209"/>
      <c r="J835" s="209"/>
      <c r="K835" s="209"/>
      <c r="L835" s="209"/>
      <c r="M835" s="209"/>
      <c r="N835" s="209"/>
      <c r="O835" s="209"/>
      <c r="P835" s="209"/>
      <c r="Q835" s="209"/>
      <c r="R835" s="209"/>
      <c r="S835" s="209"/>
      <c r="T835" s="209"/>
      <c r="U835" s="209"/>
      <c r="V835" s="209"/>
      <c r="W835" s="209"/>
      <c r="X835" s="209"/>
      <c r="Y835" s="209"/>
      <c r="Z835" s="209"/>
    </row>
    <row r="836" spans="2:26">
      <c r="B836" s="209"/>
      <c r="C836" s="209"/>
      <c r="D836" s="237"/>
      <c r="E836" s="238"/>
      <c r="F836" s="208"/>
      <c r="G836" s="209"/>
      <c r="H836" s="209"/>
      <c r="I836" s="209"/>
      <c r="J836" s="209"/>
      <c r="K836" s="209"/>
      <c r="L836" s="209"/>
      <c r="M836" s="209"/>
      <c r="N836" s="209"/>
      <c r="O836" s="209"/>
      <c r="P836" s="209"/>
      <c r="Q836" s="209"/>
      <c r="R836" s="209"/>
      <c r="S836" s="209"/>
      <c r="T836" s="209"/>
      <c r="U836" s="209"/>
      <c r="V836" s="209"/>
      <c r="W836" s="209"/>
      <c r="X836" s="209"/>
      <c r="Y836" s="209"/>
      <c r="Z836" s="209"/>
    </row>
    <row r="837" spans="2:26">
      <c r="B837" s="209"/>
      <c r="C837" s="209"/>
      <c r="D837" s="237"/>
      <c r="E837" s="238"/>
      <c r="F837" s="208"/>
      <c r="G837" s="209"/>
      <c r="H837" s="209"/>
      <c r="I837" s="209"/>
      <c r="J837" s="209"/>
      <c r="K837" s="209"/>
      <c r="L837" s="209"/>
      <c r="M837" s="209"/>
      <c r="N837" s="209"/>
      <c r="O837" s="209"/>
      <c r="P837" s="209"/>
      <c r="Q837" s="209"/>
      <c r="R837" s="209"/>
      <c r="S837" s="209"/>
      <c r="T837" s="209"/>
      <c r="U837" s="209"/>
      <c r="V837" s="209"/>
      <c r="W837" s="209"/>
      <c r="X837" s="209"/>
      <c r="Y837" s="209"/>
      <c r="Z837" s="209"/>
    </row>
    <row r="838" spans="2:26">
      <c r="B838" s="209"/>
      <c r="C838" s="209"/>
      <c r="D838" s="237"/>
      <c r="E838" s="238"/>
      <c r="F838" s="208"/>
      <c r="G838" s="209"/>
      <c r="H838" s="209"/>
      <c r="I838" s="209"/>
      <c r="J838" s="209"/>
      <c r="K838" s="209"/>
      <c r="L838" s="209"/>
      <c r="M838" s="209"/>
      <c r="N838" s="209"/>
      <c r="O838" s="209"/>
      <c r="P838" s="209"/>
      <c r="Q838" s="209"/>
      <c r="R838" s="209"/>
      <c r="S838" s="209"/>
      <c r="T838" s="209"/>
      <c r="U838" s="209"/>
      <c r="V838" s="209"/>
      <c r="W838" s="209"/>
      <c r="X838" s="209"/>
      <c r="Y838" s="209"/>
      <c r="Z838" s="209"/>
    </row>
    <row r="839" spans="2:26">
      <c r="B839" s="209"/>
      <c r="C839" s="209"/>
      <c r="D839" s="237"/>
      <c r="E839" s="238"/>
      <c r="F839" s="208"/>
      <c r="G839" s="209"/>
      <c r="H839" s="209"/>
      <c r="I839" s="209"/>
      <c r="J839" s="209"/>
      <c r="K839" s="209"/>
      <c r="L839" s="209"/>
      <c r="M839" s="209"/>
      <c r="N839" s="209"/>
      <c r="O839" s="209"/>
      <c r="P839" s="209"/>
      <c r="Q839" s="209"/>
      <c r="R839" s="209"/>
      <c r="S839" s="209"/>
      <c r="T839" s="209"/>
      <c r="U839" s="209"/>
      <c r="V839" s="209"/>
      <c r="W839" s="209"/>
      <c r="X839" s="209"/>
      <c r="Y839" s="209"/>
      <c r="Z839" s="209"/>
    </row>
    <row r="840" spans="2:26">
      <c r="B840" s="209"/>
      <c r="C840" s="209"/>
      <c r="D840" s="237"/>
      <c r="E840" s="238"/>
      <c r="F840" s="208"/>
      <c r="G840" s="209"/>
      <c r="H840" s="209"/>
      <c r="I840" s="209"/>
      <c r="J840" s="209"/>
      <c r="K840" s="209"/>
      <c r="L840" s="209"/>
      <c r="M840" s="209"/>
      <c r="N840" s="209"/>
      <c r="O840" s="209"/>
      <c r="P840" s="209"/>
      <c r="Q840" s="209"/>
      <c r="R840" s="209"/>
      <c r="S840" s="209"/>
      <c r="T840" s="209"/>
      <c r="U840" s="209"/>
      <c r="V840" s="209"/>
      <c r="W840" s="209"/>
      <c r="X840" s="209"/>
      <c r="Y840" s="209"/>
      <c r="Z840" s="209"/>
    </row>
    <row r="841" spans="2:26">
      <c r="B841" s="209"/>
      <c r="C841" s="209"/>
      <c r="D841" s="237"/>
      <c r="E841" s="238"/>
      <c r="F841" s="208"/>
      <c r="G841" s="209"/>
      <c r="H841" s="209"/>
      <c r="I841" s="209"/>
      <c r="J841" s="209"/>
      <c r="K841" s="209"/>
      <c r="L841" s="209"/>
      <c r="M841" s="209"/>
      <c r="N841" s="209"/>
      <c r="O841" s="209"/>
      <c r="P841" s="209"/>
      <c r="Q841" s="209"/>
      <c r="R841" s="209"/>
      <c r="S841" s="209"/>
      <c r="T841" s="209"/>
      <c r="U841" s="209"/>
      <c r="V841" s="209"/>
      <c r="W841" s="209"/>
      <c r="X841" s="209"/>
      <c r="Y841" s="209"/>
      <c r="Z841" s="209"/>
    </row>
    <row r="842" spans="2:26">
      <c r="B842" s="209"/>
      <c r="C842" s="209"/>
      <c r="D842" s="237"/>
      <c r="E842" s="238"/>
      <c r="F842" s="208"/>
      <c r="G842" s="209"/>
      <c r="H842" s="209"/>
      <c r="I842" s="209"/>
      <c r="J842" s="209"/>
      <c r="K842" s="209"/>
      <c r="L842" s="209"/>
      <c r="M842" s="209"/>
      <c r="N842" s="209"/>
      <c r="O842" s="209"/>
      <c r="P842" s="209"/>
      <c r="Q842" s="209"/>
      <c r="R842" s="209"/>
      <c r="S842" s="209"/>
      <c r="T842" s="209"/>
      <c r="U842" s="209"/>
      <c r="V842" s="209"/>
      <c r="W842" s="209"/>
      <c r="X842" s="209"/>
      <c r="Y842" s="209"/>
      <c r="Z842" s="209"/>
    </row>
    <row r="843" spans="2:26">
      <c r="B843" s="209"/>
      <c r="C843" s="209"/>
      <c r="D843" s="237"/>
      <c r="E843" s="238"/>
      <c r="F843" s="208"/>
      <c r="G843" s="209"/>
      <c r="H843" s="209"/>
      <c r="I843" s="209"/>
      <c r="J843" s="209"/>
      <c r="K843" s="209"/>
      <c r="L843" s="209"/>
      <c r="M843" s="209"/>
      <c r="N843" s="209"/>
      <c r="O843" s="209"/>
      <c r="P843" s="209"/>
      <c r="Q843" s="209"/>
      <c r="R843" s="209"/>
      <c r="S843" s="209"/>
      <c r="T843" s="209"/>
      <c r="U843" s="209"/>
      <c r="V843" s="209"/>
      <c r="W843" s="209"/>
      <c r="X843" s="209"/>
      <c r="Y843" s="209"/>
      <c r="Z843" s="209"/>
    </row>
    <row r="844" spans="2:26">
      <c r="B844" s="209"/>
      <c r="C844" s="209"/>
      <c r="D844" s="237"/>
      <c r="E844" s="238"/>
      <c r="F844" s="208"/>
      <c r="G844" s="209"/>
      <c r="H844" s="209"/>
      <c r="I844" s="209"/>
      <c r="J844" s="209"/>
      <c r="K844" s="209"/>
      <c r="L844" s="209"/>
      <c r="M844" s="209"/>
      <c r="N844" s="209"/>
      <c r="O844" s="209"/>
      <c r="P844" s="209"/>
      <c r="Q844" s="209"/>
      <c r="R844" s="209"/>
      <c r="S844" s="209"/>
      <c r="T844" s="209"/>
      <c r="U844" s="209"/>
      <c r="V844" s="209"/>
      <c r="W844" s="209"/>
      <c r="X844" s="209"/>
      <c r="Y844" s="209"/>
      <c r="Z844" s="209"/>
    </row>
    <row r="845" spans="2:26">
      <c r="B845" s="209"/>
      <c r="C845" s="209"/>
      <c r="D845" s="237"/>
      <c r="E845" s="238"/>
      <c r="F845" s="208"/>
      <c r="G845" s="209"/>
      <c r="H845" s="209"/>
      <c r="I845" s="209"/>
      <c r="J845" s="209"/>
      <c r="K845" s="209"/>
      <c r="L845" s="209"/>
      <c r="M845" s="209"/>
      <c r="N845" s="209"/>
      <c r="O845" s="209"/>
      <c r="P845" s="209"/>
      <c r="Q845" s="209"/>
      <c r="R845" s="209"/>
      <c r="S845" s="209"/>
      <c r="T845" s="209"/>
      <c r="U845" s="209"/>
      <c r="V845" s="209"/>
      <c r="W845" s="209"/>
      <c r="X845" s="209"/>
      <c r="Y845" s="209"/>
      <c r="Z845" s="209"/>
    </row>
    <row r="846" spans="2:26">
      <c r="B846" s="209"/>
      <c r="C846" s="209"/>
      <c r="D846" s="237"/>
      <c r="E846" s="238"/>
      <c r="F846" s="208"/>
      <c r="G846" s="209"/>
      <c r="H846" s="209"/>
      <c r="I846" s="209"/>
      <c r="J846" s="209"/>
      <c r="K846" s="209"/>
      <c r="L846" s="209"/>
      <c r="M846" s="209"/>
      <c r="N846" s="209"/>
      <c r="O846" s="209"/>
      <c r="P846" s="209"/>
      <c r="Q846" s="209"/>
      <c r="R846" s="209"/>
      <c r="S846" s="209"/>
      <c r="T846" s="209"/>
      <c r="U846" s="209"/>
      <c r="V846" s="209"/>
      <c r="W846" s="209"/>
      <c r="X846" s="209"/>
      <c r="Y846" s="209"/>
      <c r="Z846" s="209"/>
    </row>
    <row r="847" spans="2:26">
      <c r="B847" s="209"/>
      <c r="C847" s="209"/>
      <c r="D847" s="237"/>
      <c r="E847" s="238"/>
      <c r="F847" s="208"/>
      <c r="G847" s="209"/>
      <c r="H847" s="209"/>
      <c r="I847" s="209"/>
      <c r="J847" s="209"/>
      <c r="K847" s="209"/>
      <c r="L847" s="209"/>
      <c r="M847" s="209"/>
      <c r="N847" s="209"/>
      <c r="O847" s="209"/>
      <c r="P847" s="209"/>
      <c r="Q847" s="209"/>
      <c r="R847" s="209"/>
      <c r="S847" s="209"/>
      <c r="T847" s="209"/>
      <c r="U847" s="209"/>
      <c r="V847" s="209"/>
      <c r="W847" s="209"/>
      <c r="X847" s="209"/>
      <c r="Y847" s="209"/>
      <c r="Z847" s="209"/>
    </row>
    <row r="848" spans="2:26">
      <c r="B848" s="209"/>
      <c r="C848" s="209"/>
      <c r="D848" s="237"/>
      <c r="E848" s="238"/>
      <c r="F848" s="208"/>
      <c r="G848" s="209"/>
      <c r="H848" s="209"/>
      <c r="I848" s="209"/>
      <c r="J848" s="209"/>
      <c r="K848" s="209"/>
      <c r="L848" s="209"/>
      <c r="M848" s="209"/>
      <c r="N848" s="209"/>
      <c r="O848" s="209"/>
      <c r="P848" s="209"/>
      <c r="Q848" s="209"/>
      <c r="R848" s="209"/>
      <c r="S848" s="209"/>
      <c r="T848" s="209"/>
      <c r="U848" s="209"/>
      <c r="V848" s="209"/>
      <c r="W848" s="209"/>
      <c r="X848" s="209"/>
      <c r="Y848" s="209"/>
      <c r="Z848" s="209"/>
    </row>
    <row r="849" spans="2:26">
      <c r="B849" s="209"/>
      <c r="C849" s="209"/>
      <c r="D849" s="237"/>
      <c r="E849" s="238"/>
      <c r="F849" s="208"/>
      <c r="G849" s="209"/>
      <c r="H849" s="209"/>
      <c r="I849" s="209"/>
      <c r="J849" s="209"/>
      <c r="K849" s="209"/>
      <c r="L849" s="209"/>
      <c r="M849" s="209"/>
      <c r="N849" s="209"/>
      <c r="O849" s="209"/>
      <c r="P849" s="209"/>
      <c r="Q849" s="209"/>
      <c r="R849" s="209"/>
      <c r="S849" s="209"/>
      <c r="T849" s="209"/>
      <c r="U849" s="209"/>
      <c r="V849" s="209"/>
      <c r="W849" s="209"/>
      <c r="X849" s="209"/>
      <c r="Y849" s="209"/>
      <c r="Z849" s="209"/>
    </row>
    <row r="850" spans="2:26">
      <c r="B850" s="209"/>
      <c r="C850" s="209"/>
      <c r="D850" s="237"/>
      <c r="E850" s="238"/>
      <c r="F850" s="208"/>
      <c r="G850" s="209"/>
      <c r="H850" s="209"/>
      <c r="I850" s="209"/>
      <c r="J850" s="209"/>
      <c r="K850" s="209"/>
      <c r="L850" s="209"/>
      <c r="M850" s="209"/>
      <c r="N850" s="209"/>
      <c r="O850" s="209"/>
      <c r="P850" s="209"/>
      <c r="Q850" s="209"/>
      <c r="R850" s="209"/>
      <c r="S850" s="209"/>
      <c r="T850" s="209"/>
      <c r="U850" s="209"/>
      <c r="V850" s="209"/>
      <c r="W850" s="209"/>
      <c r="X850" s="209"/>
      <c r="Y850" s="209"/>
      <c r="Z850" s="209"/>
    </row>
    <row r="851" spans="2:26">
      <c r="B851" s="209"/>
      <c r="C851" s="209"/>
      <c r="D851" s="237"/>
      <c r="E851" s="238"/>
      <c r="F851" s="208"/>
      <c r="G851" s="209"/>
      <c r="H851" s="209"/>
      <c r="I851" s="209"/>
      <c r="J851" s="209"/>
      <c r="K851" s="209"/>
      <c r="L851" s="209"/>
      <c r="M851" s="209"/>
      <c r="N851" s="209"/>
      <c r="O851" s="209"/>
      <c r="P851" s="209"/>
      <c r="Q851" s="209"/>
      <c r="R851" s="209"/>
      <c r="S851" s="209"/>
      <c r="T851" s="209"/>
      <c r="U851" s="209"/>
      <c r="V851" s="209"/>
      <c r="W851" s="209"/>
      <c r="X851" s="209"/>
      <c r="Y851" s="209"/>
      <c r="Z851" s="209"/>
    </row>
    <row r="852" spans="2:26">
      <c r="B852" s="209"/>
      <c r="C852" s="209"/>
      <c r="D852" s="237"/>
      <c r="E852" s="238"/>
      <c r="F852" s="208"/>
      <c r="G852" s="209"/>
      <c r="H852" s="209"/>
      <c r="I852" s="209"/>
      <c r="J852" s="209"/>
      <c r="K852" s="209"/>
      <c r="L852" s="209"/>
      <c r="M852" s="209"/>
      <c r="N852" s="209"/>
      <c r="O852" s="209"/>
      <c r="P852" s="209"/>
      <c r="Q852" s="209"/>
      <c r="R852" s="209"/>
      <c r="S852" s="209"/>
      <c r="T852" s="209"/>
      <c r="U852" s="209"/>
      <c r="V852" s="209"/>
      <c r="W852" s="209"/>
      <c r="X852" s="209"/>
      <c r="Y852" s="209"/>
      <c r="Z852" s="209"/>
    </row>
    <row r="853" spans="2:26">
      <c r="B853" s="209"/>
      <c r="C853" s="209"/>
      <c r="D853" s="237"/>
      <c r="E853" s="238"/>
      <c r="F853" s="208"/>
      <c r="G853" s="209"/>
      <c r="H853" s="209"/>
      <c r="I853" s="209"/>
      <c r="J853" s="209"/>
      <c r="K853" s="209"/>
      <c r="L853" s="209"/>
      <c r="M853" s="209"/>
      <c r="N853" s="209"/>
      <c r="O853" s="209"/>
      <c r="P853" s="209"/>
      <c r="Q853" s="209"/>
      <c r="R853" s="209"/>
      <c r="S853" s="209"/>
      <c r="T853" s="209"/>
      <c r="U853" s="209"/>
      <c r="V853" s="209"/>
      <c r="W853" s="209"/>
      <c r="X853" s="209"/>
      <c r="Y853" s="209"/>
      <c r="Z853" s="209"/>
    </row>
    <row r="854" spans="2:26">
      <c r="B854" s="209"/>
      <c r="C854" s="209"/>
      <c r="D854" s="237"/>
      <c r="E854" s="238"/>
      <c r="F854" s="208"/>
      <c r="G854" s="209"/>
      <c r="H854" s="209"/>
      <c r="I854" s="209"/>
      <c r="J854" s="209"/>
      <c r="K854" s="209"/>
      <c r="L854" s="209"/>
      <c r="M854" s="209"/>
      <c r="N854" s="209"/>
      <c r="O854" s="209"/>
      <c r="P854" s="209"/>
      <c r="Q854" s="209"/>
      <c r="R854" s="209"/>
      <c r="S854" s="209"/>
      <c r="T854" s="209"/>
      <c r="U854" s="209"/>
      <c r="V854" s="209"/>
      <c r="W854" s="209"/>
      <c r="X854" s="209"/>
      <c r="Y854" s="209"/>
      <c r="Z854" s="209"/>
    </row>
    <row r="855" spans="2:26">
      <c r="B855" s="209"/>
      <c r="C855" s="209"/>
      <c r="D855" s="237"/>
      <c r="E855" s="238"/>
      <c r="F855" s="208"/>
      <c r="G855" s="209"/>
      <c r="H855" s="209"/>
      <c r="I855" s="209"/>
      <c r="J855" s="209"/>
      <c r="K855" s="209"/>
      <c r="L855" s="209"/>
      <c r="M855" s="209"/>
      <c r="N855" s="209"/>
      <c r="O855" s="209"/>
      <c r="P855" s="209"/>
      <c r="Q855" s="209"/>
      <c r="R855" s="209"/>
      <c r="S855" s="209"/>
      <c r="T855" s="209"/>
      <c r="U855" s="209"/>
      <c r="V855" s="209"/>
      <c r="W855" s="209"/>
      <c r="X855" s="209"/>
      <c r="Y855" s="209"/>
      <c r="Z855" s="209"/>
    </row>
    <row r="856" spans="2:26">
      <c r="B856" s="209"/>
      <c r="C856" s="209"/>
      <c r="D856" s="237"/>
      <c r="E856" s="238"/>
      <c r="F856" s="208"/>
      <c r="G856" s="209"/>
      <c r="H856" s="209"/>
      <c r="I856" s="209"/>
      <c r="J856" s="209"/>
      <c r="K856" s="209"/>
      <c r="L856" s="209"/>
      <c r="M856" s="209"/>
      <c r="N856" s="209"/>
      <c r="O856" s="209"/>
      <c r="P856" s="209"/>
      <c r="Q856" s="209"/>
      <c r="R856" s="209"/>
      <c r="S856" s="209"/>
      <c r="T856" s="209"/>
      <c r="U856" s="209"/>
      <c r="V856" s="209"/>
      <c r="W856" s="209"/>
      <c r="X856" s="209"/>
      <c r="Y856" s="209"/>
      <c r="Z856" s="209"/>
    </row>
    <row r="857" spans="2:26">
      <c r="B857" s="209"/>
      <c r="C857" s="209"/>
      <c r="D857" s="237"/>
      <c r="E857" s="238"/>
      <c r="F857" s="208"/>
      <c r="G857" s="209"/>
      <c r="H857" s="209"/>
      <c r="I857" s="209"/>
      <c r="J857" s="209"/>
      <c r="K857" s="209"/>
      <c r="L857" s="209"/>
      <c r="M857" s="209"/>
      <c r="N857" s="209"/>
      <c r="O857" s="209"/>
      <c r="P857" s="209"/>
      <c r="Q857" s="209"/>
      <c r="R857" s="209"/>
      <c r="S857" s="209"/>
      <c r="T857" s="209"/>
      <c r="U857" s="209"/>
      <c r="V857" s="209"/>
      <c r="W857" s="209"/>
      <c r="X857" s="209"/>
      <c r="Y857" s="209"/>
      <c r="Z857" s="209"/>
    </row>
    <row r="858" spans="2:26">
      <c r="B858" s="209"/>
      <c r="C858" s="209"/>
      <c r="D858" s="237"/>
      <c r="E858" s="238"/>
      <c r="F858" s="208"/>
      <c r="G858" s="209"/>
      <c r="H858" s="209"/>
      <c r="I858" s="209"/>
      <c r="J858" s="209"/>
      <c r="K858" s="209"/>
      <c r="L858" s="209"/>
      <c r="M858" s="209"/>
      <c r="N858" s="209"/>
      <c r="O858" s="209"/>
      <c r="P858" s="209"/>
      <c r="Q858" s="209"/>
      <c r="R858" s="209"/>
      <c r="S858" s="209"/>
      <c r="T858" s="209"/>
      <c r="U858" s="209"/>
      <c r="V858" s="209"/>
      <c r="W858" s="209"/>
      <c r="X858" s="209"/>
      <c r="Y858" s="209"/>
      <c r="Z858" s="209"/>
    </row>
    <row r="859" spans="2:26">
      <c r="B859" s="209"/>
      <c r="C859" s="209"/>
      <c r="D859" s="237"/>
      <c r="E859" s="238"/>
      <c r="F859" s="208"/>
      <c r="G859" s="209"/>
      <c r="H859" s="209"/>
      <c r="I859" s="209"/>
      <c r="J859" s="209"/>
      <c r="K859" s="209"/>
      <c r="L859" s="209"/>
      <c r="M859" s="209"/>
      <c r="N859" s="209"/>
      <c r="O859" s="209"/>
      <c r="P859" s="209"/>
      <c r="Q859" s="209"/>
      <c r="R859" s="209"/>
      <c r="S859" s="209"/>
      <c r="T859" s="209"/>
      <c r="U859" s="209"/>
      <c r="V859" s="209"/>
      <c r="W859" s="209"/>
      <c r="X859" s="209"/>
      <c r="Y859" s="209"/>
      <c r="Z859" s="209"/>
    </row>
    <row r="860" spans="2:26">
      <c r="B860" s="209"/>
      <c r="C860" s="209"/>
      <c r="D860" s="237"/>
      <c r="E860" s="238"/>
      <c r="F860" s="208"/>
      <c r="G860" s="209"/>
      <c r="H860" s="209"/>
      <c r="I860" s="209"/>
      <c r="J860" s="209"/>
      <c r="K860" s="209"/>
      <c r="L860" s="209"/>
      <c r="M860" s="209"/>
      <c r="N860" s="209"/>
      <c r="O860" s="209"/>
      <c r="P860" s="209"/>
      <c r="Q860" s="209"/>
      <c r="R860" s="209"/>
      <c r="S860" s="209"/>
      <c r="T860" s="209"/>
      <c r="U860" s="209"/>
      <c r="V860" s="209"/>
      <c r="W860" s="209"/>
      <c r="X860" s="209"/>
      <c r="Y860" s="209"/>
      <c r="Z860" s="209"/>
    </row>
    <row r="861" spans="2:26">
      <c r="B861" s="209"/>
      <c r="C861" s="209"/>
      <c r="D861" s="237"/>
      <c r="E861" s="238"/>
      <c r="F861" s="208"/>
      <c r="G861" s="209"/>
      <c r="H861" s="209"/>
      <c r="I861" s="209"/>
      <c r="J861" s="209"/>
      <c r="K861" s="209"/>
      <c r="L861" s="209"/>
      <c r="M861" s="209"/>
      <c r="N861" s="209"/>
      <c r="O861" s="209"/>
      <c r="P861" s="209"/>
      <c r="Q861" s="209"/>
      <c r="R861" s="209"/>
      <c r="S861" s="209"/>
      <c r="T861" s="209"/>
      <c r="U861" s="209"/>
      <c r="V861" s="209"/>
      <c r="W861" s="209"/>
      <c r="X861" s="209"/>
      <c r="Y861" s="209"/>
      <c r="Z861" s="209"/>
    </row>
    <row r="862" spans="2:26">
      <c r="B862" s="209"/>
      <c r="C862" s="209"/>
      <c r="D862" s="237"/>
      <c r="E862" s="238"/>
      <c r="F862" s="208"/>
      <c r="G862" s="209"/>
      <c r="H862" s="209"/>
      <c r="I862" s="209"/>
      <c r="J862" s="209"/>
      <c r="K862" s="209"/>
      <c r="L862" s="209"/>
      <c r="M862" s="209"/>
      <c r="N862" s="209"/>
      <c r="O862" s="209"/>
      <c r="P862" s="209"/>
      <c r="Q862" s="209"/>
      <c r="R862" s="209"/>
      <c r="S862" s="209"/>
      <c r="T862" s="209"/>
      <c r="U862" s="209"/>
      <c r="V862" s="209"/>
      <c r="W862" s="209"/>
      <c r="X862" s="209"/>
      <c r="Y862" s="209"/>
      <c r="Z862" s="209"/>
    </row>
    <row r="863" spans="2:26">
      <c r="B863" s="209"/>
      <c r="C863" s="209"/>
      <c r="D863" s="237"/>
      <c r="E863" s="238"/>
      <c r="F863" s="208"/>
      <c r="G863" s="209"/>
      <c r="H863" s="209"/>
      <c r="I863" s="209"/>
      <c r="J863" s="209"/>
      <c r="K863" s="209"/>
      <c r="L863" s="209"/>
      <c r="M863" s="209"/>
      <c r="N863" s="209"/>
      <c r="O863" s="209"/>
      <c r="P863" s="209"/>
      <c r="Q863" s="209"/>
      <c r="R863" s="209"/>
      <c r="S863" s="209"/>
      <c r="T863" s="209"/>
      <c r="U863" s="209"/>
      <c r="V863" s="209"/>
      <c r="W863" s="209"/>
      <c r="X863" s="209"/>
      <c r="Y863" s="209"/>
      <c r="Z863" s="209"/>
    </row>
    <row r="864" spans="2:26">
      <c r="B864" s="209"/>
      <c r="C864" s="209"/>
      <c r="D864" s="237"/>
      <c r="E864" s="238"/>
      <c r="F864" s="208"/>
      <c r="G864" s="209"/>
      <c r="H864" s="209"/>
      <c r="I864" s="209"/>
      <c r="J864" s="209"/>
      <c r="K864" s="209"/>
      <c r="L864" s="209"/>
      <c r="M864" s="209"/>
      <c r="N864" s="209"/>
      <c r="O864" s="209"/>
      <c r="P864" s="209"/>
      <c r="Q864" s="209"/>
      <c r="R864" s="209"/>
      <c r="S864" s="209"/>
      <c r="T864" s="209"/>
      <c r="U864" s="209"/>
      <c r="V864" s="209"/>
      <c r="W864" s="209"/>
      <c r="X864" s="209"/>
      <c r="Y864" s="209"/>
      <c r="Z864" s="209"/>
    </row>
    <row r="865" spans="2:26">
      <c r="B865" s="209"/>
      <c r="C865" s="209"/>
      <c r="D865" s="237"/>
      <c r="E865" s="238"/>
      <c r="F865" s="208"/>
      <c r="G865" s="209"/>
      <c r="H865" s="209"/>
      <c r="I865" s="209"/>
      <c r="J865" s="209"/>
      <c r="K865" s="209"/>
      <c r="L865" s="209"/>
      <c r="M865" s="209"/>
      <c r="N865" s="209"/>
      <c r="O865" s="209"/>
      <c r="P865" s="209"/>
      <c r="Q865" s="209"/>
      <c r="R865" s="209"/>
      <c r="S865" s="209"/>
      <c r="T865" s="209"/>
      <c r="U865" s="209"/>
      <c r="V865" s="209"/>
      <c r="W865" s="209"/>
      <c r="X865" s="209"/>
      <c r="Y865" s="209"/>
      <c r="Z865" s="209"/>
    </row>
    <row r="866" spans="2:26">
      <c r="B866" s="209"/>
      <c r="C866" s="209"/>
      <c r="D866" s="237"/>
      <c r="E866" s="238"/>
      <c r="F866" s="208"/>
      <c r="G866" s="209"/>
      <c r="H866" s="209"/>
      <c r="I866" s="209"/>
      <c r="J866" s="209"/>
      <c r="K866" s="209"/>
      <c r="L866" s="209"/>
      <c r="M866" s="209"/>
      <c r="N866" s="209"/>
      <c r="O866" s="209"/>
      <c r="P866" s="209"/>
      <c r="Q866" s="209"/>
      <c r="R866" s="209"/>
      <c r="S866" s="209"/>
      <c r="T866" s="209"/>
      <c r="U866" s="209"/>
      <c r="V866" s="209"/>
      <c r="W866" s="209"/>
      <c r="X866" s="209"/>
      <c r="Y866" s="209"/>
      <c r="Z866" s="209"/>
    </row>
    <row r="867" spans="2:26">
      <c r="B867" s="209"/>
      <c r="C867" s="209"/>
      <c r="D867" s="237"/>
      <c r="E867" s="238"/>
      <c r="F867" s="208"/>
      <c r="G867" s="209"/>
      <c r="H867" s="209"/>
      <c r="I867" s="209"/>
      <c r="J867" s="209"/>
      <c r="K867" s="209"/>
      <c r="L867" s="209"/>
      <c r="M867" s="209"/>
      <c r="N867" s="209"/>
      <c r="O867" s="209"/>
      <c r="P867" s="209"/>
      <c r="Q867" s="209"/>
      <c r="R867" s="209"/>
      <c r="S867" s="209"/>
      <c r="T867" s="209"/>
      <c r="U867" s="209"/>
      <c r="V867" s="209"/>
      <c r="W867" s="209"/>
      <c r="X867" s="209"/>
      <c r="Y867" s="209"/>
      <c r="Z867" s="209"/>
    </row>
    <row r="868" spans="2:26">
      <c r="B868" s="209"/>
      <c r="C868" s="209"/>
      <c r="D868" s="237"/>
      <c r="E868" s="238"/>
      <c r="F868" s="208"/>
      <c r="G868" s="209"/>
      <c r="H868" s="209"/>
      <c r="I868" s="209"/>
      <c r="J868" s="209"/>
      <c r="K868" s="209"/>
      <c r="L868" s="209"/>
      <c r="M868" s="209"/>
      <c r="N868" s="209"/>
      <c r="O868" s="209"/>
      <c r="P868" s="209"/>
      <c r="Q868" s="209"/>
      <c r="R868" s="209"/>
      <c r="S868" s="209"/>
      <c r="T868" s="209"/>
      <c r="U868" s="209"/>
      <c r="V868" s="209"/>
      <c r="W868" s="209"/>
      <c r="X868" s="209"/>
      <c r="Y868" s="209"/>
      <c r="Z868" s="209"/>
    </row>
    <row r="869" spans="2:26">
      <c r="B869" s="209"/>
      <c r="C869" s="209"/>
      <c r="D869" s="237"/>
      <c r="E869" s="238"/>
      <c r="F869" s="208"/>
      <c r="G869" s="209"/>
      <c r="H869" s="209"/>
      <c r="I869" s="209"/>
      <c r="J869" s="209"/>
      <c r="K869" s="209"/>
      <c r="L869" s="209"/>
      <c r="M869" s="209"/>
      <c r="N869" s="209"/>
      <c r="O869" s="209"/>
      <c r="P869" s="209"/>
      <c r="Q869" s="209"/>
      <c r="R869" s="209"/>
      <c r="S869" s="209"/>
      <c r="T869" s="209"/>
      <c r="U869" s="209"/>
      <c r="V869" s="209"/>
      <c r="W869" s="209"/>
      <c r="X869" s="209"/>
      <c r="Y869" s="209"/>
      <c r="Z869" s="209"/>
    </row>
    <row r="870" spans="2:26">
      <c r="B870" s="209"/>
      <c r="C870" s="209"/>
      <c r="D870" s="237"/>
      <c r="E870" s="238"/>
      <c r="F870" s="208"/>
      <c r="G870" s="209"/>
      <c r="H870" s="209"/>
      <c r="I870" s="209"/>
      <c r="J870" s="209"/>
      <c r="K870" s="209"/>
      <c r="L870" s="209"/>
      <c r="M870" s="209"/>
      <c r="N870" s="209"/>
      <c r="O870" s="209"/>
      <c r="P870" s="209"/>
      <c r="Q870" s="209"/>
      <c r="R870" s="209"/>
      <c r="S870" s="209"/>
      <c r="T870" s="209"/>
      <c r="U870" s="209"/>
      <c r="V870" s="209"/>
      <c r="W870" s="209"/>
      <c r="X870" s="209"/>
      <c r="Y870" s="209"/>
      <c r="Z870" s="209"/>
    </row>
    <row r="871" spans="2:26">
      <c r="B871" s="209"/>
      <c r="C871" s="209"/>
      <c r="D871" s="237"/>
      <c r="E871" s="238"/>
      <c r="F871" s="208"/>
      <c r="G871" s="209"/>
      <c r="H871" s="209"/>
      <c r="I871" s="209"/>
      <c r="J871" s="209"/>
      <c r="K871" s="209"/>
      <c r="L871" s="209"/>
      <c r="M871" s="209"/>
      <c r="N871" s="209"/>
      <c r="O871" s="209"/>
      <c r="P871" s="209"/>
      <c r="Q871" s="209"/>
      <c r="R871" s="209"/>
      <c r="S871" s="209"/>
      <c r="T871" s="209"/>
      <c r="U871" s="209"/>
      <c r="V871" s="209"/>
      <c r="W871" s="209"/>
      <c r="X871" s="209"/>
      <c r="Y871" s="209"/>
      <c r="Z871" s="209"/>
    </row>
    <row r="872" spans="2:26">
      <c r="B872" s="209"/>
      <c r="C872" s="209"/>
      <c r="D872" s="237"/>
      <c r="E872" s="238"/>
      <c r="F872" s="208"/>
      <c r="G872" s="209"/>
      <c r="H872" s="209"/>
      <c r="I872" s="209"/>
      <c r="J872" s="209"/>
      <c r="K872" s="209"/>
      <c r="L872" s="209"/>
      <c r="M872" s="209"/>
      <c r="N872" s="209"/>
      <c r="O872" s="209"/>
      <c r="P872" s="209"/>
      <c r="Q872" s="209"/>
      <c r="R872" s="209"/>
      <c r="S872" s="209"/>
      <c r="T872" s="209"/>
      <c r="U872" s="209"/>
      <c r="V872" s="209"/>
      <c r="W872" s="209"/>
      <c r="X872" s="209"/>
      <c r="Y872" s="209"/>
      <c r="Z872" s="209"/>
    </row>
    <row r="873" spans="2:26">
      <c r="B873" s="209"/>
      <c r="C873" s="209"/>
      <c r="D873" s="237"/>
      <c r="E873" s="238"/>
      <c r="F873" s="208"/>
      <c r="G873" s="209"/>
      <c r="H873" s="209"/>
      <c r="I873" s="209"/>
      <c r="J873" s="209"/>
      <c r="K873" s="209"/>
      <c r="L873" s="209"/>
      <c r="M873" s="209"/>
      <c r="N873" s="209"/>
      <c r="O873" s="209"/>
      <c r="P873" s="209"/>
      <c r="Q873" s="209"/>
      <c r="R873" s="209"/>
      <c r="S873" s="209"/>
      <c r="T873" s="209"/>
      <c r="U873" s="209"/>
      <c r="V873" s="209"/>
      <c r="W873" s="209"/>
      <c r="X873" s="209"/>
      <c r="Y873" s="209"/>
      <c r="Z873" s="209"/>
    </row>
    <row r="874" spans="2:26">
      <c r="B874" s="209"/>
      <c r="C874" s="209"/>
      <c r="D874" s="237"/>
      <c r="E874" s="238"/>
      <c r="F874" s="208"/>
      <c r="G874" s="209"/>
      <c r="H874" s="209"/>
      <c r="I874" s="209"/>
      <c r="J874" s="209"/>
      <c r="K874" s="209"/>
      <c r="L874" s="209"/>
      <c r="M874" s="209"/>
      <c r="N874" s="209"/>
      <c r="O874" s="209"/>
      <c r="P874" s="209"/>
      <c r="Q874" s="209"/>
      <c r="R874" s="209"/>
      <c r="S874" s="209"/>
      <c r="T874" s="209"/>
      <c r="U874" s="209"/>
      <c r="V874" s="209"/>
      <c r="W874" s="209"/>
      <c r="X874" s="209"/>
      <c r="Y874" s="209"/>
      <c r="Z874" s="209"/>
    </row>
    <row r="875" spans="2:26">
      <c r="B875" s="209"/>
      <c r="C875" s="209"/>
      <c r="D875" s="237"/>
      <c r="E875" s="238"/>
      <c r="F875" s="208"/>
      <c r="G875" s="209"/>
      <c r="H875" s="209"/>
      <c r="I875" s="209"/>
      <c r="J875" s="209"/>
      <c r="K875" s="209"/>
      <c r="L875" s="209"/>
      <c r="M875" s="209"/>
      <c r="N875" s="209"/>
      <c r="O875" s="209"/>
      <c r="P875" s="209"/>
      <c r="Q875" s="209"/>
      <c r="R875" s="209"/>
      <c r="S875" s="209"/>
      <c r="T875" s="209"/>
      <c r="U875" s="209"/>
      <c r="V875" s="209"/>
      <c r="W875" s="209"/>
      <c r="X875" s="209"/>
      <c r="Y875" s="209"/>
      <c r="Z875" s="209"/>
    </row>
    <row r="876" spans="2:26">
      <c r="B876" s="209"/>
      <c r="C876" s="209"/>
      <c r="D876" s="237"/>
      <c r="E876" s="238"/>
      <c r="F876" s="208"/>
      <c r="G876" s="209"/>
      <c r="H876" s="209"/>
      <c r="I876" s="209"/>
      <c r="J876" s="209"/>
      <c r="K876" s="209"/>
      <c r="L876" s="209"/>
      <c r="M876" s="209"/>
      <c r="N876" s="209"/>
      <c r="O876" s="209"/>
      <c r="P876" s="209"/>
      <c r="Q876" s="209"/>
      <c r="R876" s="209"/>
      <c r="S876" s="209"/>
      <c r="T876" s="209"/>
      <c r="U876" s="209"/>
      <c r="V876" s="209"/>
      <c r="W876" s="209"/>
      <c r="X876" s="209"/>
      <c r="Y876" s="209"/>
      <c r="Z876" s="209"/>
    </row>
    <row r="877" spans="2:26">
      <c r="B877" s="209"/>
      <c r="C877" s="209"/>
      <c r="D877" s="237"/>
      <c r="E877" s="238"/>
      <c r="F877" s="208"/>
      <c r="G877" s="209"/>
      <c r="H877" s="209"/>
      <c r="I877" s="209"/>
      <c r="J877" s="209"/>
      <c r="K877" s="209"/>
      <c r="L877" s="209"/>
      <c r="M877" s="209"/>
      <c r="N877" s="209"/>
      <c r="O877" s="209"/>
      <c r="P877" s="209"/>
      <c r="Q877" s="209"/>
      <c r="R877" s="209"/>
      <c r="S877" s="209"/>
      <c r="T877" s="209"/>
      <c r="U877" s="209"/>
      <c r="V877" s="209"/>
      <c r="W877" s="209"/>
      <c r="X877" s="209"/>
      <c r="Y877" s="209"/>
      <c r="Z877" s="209"/>
    </row>
    <row r="878" spans="2:26">
      <c r="B878" s="209"/>
      <c r="C878" s="209"/>
      <c r="D878" s="237"/>
      <c r="E878" s="238"/>
      <c r="F878" s="208"/>
      <c r="G878" s="209"/>
      <c r="H878" s="209"/>
      <c r="I878" s="209"/>
      <c r="J878" s="209"/>
      <c r="K878" s="209"/>
      <c r="L878" s="209"/>
      <c r="M878" s="209"/>
      <c r="N878" s="209"/>
      <c r="O878" s="209"/>
      <c r="P878" s="209"/>
      <c r="Q878" s="209"/>
      <c r="R878" s="209"/>
      <c r="S878" s="209"/>
      <c r="T878" s="209"/>
      <c r="U878" s="209"/>
      <c r="V878" s="209"/>
      <c r="W878" s="209"/>
      <c r="X878" s="209"/>
      <c r="Y878" s="209"/>
      <c r="Z878" s="209"/>
    </row>
    <row r="879" spans="2:26">
      <c r="B879" s="209"/>
      <c r="C879" s="209"/>
      <c r="D879" s="237"/>
      <c r="E879" s="238"/>
      <c r="F879" s="208"/>
      <c r="G879" s="209"/>
      <c r="H879" s="209"/>
      <c r="I879" s="209"/>
      <c r="J879" s="209"/>
      <c r="K879" s="209"/>
      <c r="L879" s="209"/>
      <c r="M879" s="209"/>
      <c r="N879" s="209"/>
      <c r="O879" s="209"/>
      <c r="P879" s="209"/>
      <c r="Q879" s="209"/>
      <c r="R879" s="209"/>
      <c r="S879" s="209"/>
      <c r="T879" s="209"/>
      <c r="U879" s="209"/>
      <c r="V879" s="209"/>
      <c r="W879" s="209"/>
      <c r="X879" s="209"/>
      <c r="Y879" s="209"/>
      <c r="Z879" s="209"/>
    </row>
    <row r="880" spans="2:26">
      <c r="B880" s="209"/>
      <c r="C880" s="209"/>
      <c r="D880" s="237"/>
      <c r="E880" s="238"/>
      <c r="F880" s="208"/>
      <c r="G880" s="209"/>
      <c r="H880" s="209"/>
      <c r="I880" s="209"/>
      <c r="J880" s="209"/>
      <c r="K880" s="209"/>
      <c r="L880" s="209"/>
      <c r="M880" s="209"/>
      <c r="N880" s="209"/>
      <c r="O880" s="209"/>
      <c r="P880" s="209"/>
      <c r="Q880" s="209"/>
      <c r="R880" s="209"/>
      <c r="S880" s="209"/>
      <c r="T880" s="209"/>
      <c r="U880" s="209"/>
      <c r="V880" s="209"/>
      <c r="W880" s="209"/>
      <c r="X880" s="209"/>
      <c r="Y880" s="209"/>
      <c r="Z880" s="209"/>
    </row>
    <row r="881" spans="2:26">
      <c r="B881" s="209"/>
      <c r="C881" s="209"/>
      <c r="D881" s="237"/>
      <c r="E881" s="238"/>
      <c r="F881" s="208"/>
      <c r="G881" s="209"/>
      <c r="H881" s="209"/>
      <c r="I881" s="209"/>
      <c r="J881" s="209"/>
      <c r="K881" s="209"/>
      <c r="L881" s="209"/>
      <c r="M881" s="209"/>
      <c r="N881" s="209"/>
      <c r="O881" s="209"/>
      <c r="P881" s="209"/>
      <c r="Q881" s="209"/>
      <c r="R881" s="209"/>
      <c r="S881" s="209"/>
      <c r="T881" s="209"/>
      <c r="U881" s="209"/>
      <c r="V881" s="209"/>
      <c r="W881" s="209"/>
      <c r="X881" s="209"/>
      <c r="Y881" s="209"/>
      <c r="Z881" s="209"/>
    </row>
    <row r="882" spans="2:26">
      <c r="B882" s="209"/>
      <c r="C882" s="209"/>
      <c r="D882" s="237"/>
      <c r="E882" s="238"/>
      <c r="F882" s="208"/>
      <c r="G882" s="209"/>
      <c r="H882" s="209"/>
      <c r="I882" s="209"/>
      <c r="J882" s="209"/>
      <c r="K882" s="209"/>
      <c r="L882" s="209"/>
      <c r="M882" s="209"/>
      <c r="N882" s="209"/>
      <c r="O882" s="209"/>
      <c r="P882" s="209"/>
      <c r="Q882" s="209"/>
      <c r="R882" s="209"/>
      <c r="S882" s="209"/>
      <c r="T882" s="209"/>
      <c r="U882" s="209"/>
      <c r="V882" s="209"/>
      <c r="W882" s="209"/>
      <c r="X882" s="209"/>
      <c r="Y882" s="209"/>
      <c r="Z882" s="209"/>
    </row>
    <row r="883" spans="2:26">
      <c r="B883" s="209"/>
      <c r="C883" s="209"/>
      <c r="D883" s="237"/>
      <c r="E883" s="238"/>
      <c r="F883" s="208"/>
      <c r="G883" s="209"/>
      <c r="H883" s="209"/>
      <c r="I883" s="209"/>
      <c r="J883" s="209"/>
      <c r="K883" s="209"/>
      <c r="L883" s="209"/>
      <c r="M883" s="209"/>
      <c r="N883" s="209"/>
      <c r="O883" s="209"/>
      <c r="P883" s="209"/>
      <c r="Q883" s="209"/>
      <c r="R883" s="209"/>
      <c r="S883" s="209"/>
      <c r="T883" s="209"/>
      <c r="U883" s="209"/>
      <c r="V883" s="209"/>
      <c r="W883" s="209"/>
      <c r="X883" s="209"/>
      <c r="Y883" s="209"/>
      <c r="Z883" s="209"/>
    </row>
    <row r="884" spans="2:26">
      <c r="B884" s="209"/>
      <c r="C884" s="209"/>
      <c r="D884" s="237"/>
      <c r="E884" s="238"/>
      <c r="F884" s="208"/>
      <c r="G884" s="209"/>
      <c r="H884" s="209"/>
      <c r="I884" s="209"/>
      <c r="J884" s="209"/>
      <c r="K884" s="209"/>
      <c r="L884" s="209"/>
      <c r="M884" s="209"/>
      <c r="N884" s="209"/>
      <c r="O884" s="209"/>
      <c r="P884" s="209"/>
      <c r="Q884" s="209"/>
      <c r="R884" s="209"/>
      <c r="S884" s="209"/>
      <c r="T884" s="209"/>
      <c r="U884" s="209"/>
      <c r="V884" s="209"/>
      <c r="W884" s="209"/>
      <c r="X884" s="209"/>
      <c r="Y884" s="209"/>
      <c r="Z884" s="209"/>
    </row>
    <row r="885" spans="2:26">
      <c r="B885" s="209"/>
      <c r="C885" s="209"/>
      <c r="D885" s="237"/>
      <c r="E885" s="238"/>
      <c r="F885" s="208"/>
      <c r="G885" s="209"/>
      <c r="H885" s="209"/>
      <c r="I885" s="209"/>
      <c r="J885" s="209"/>
      <c r="K885" s="209"/>
      <c r="L885" s="209"/>
      <c r="M885" s="209"/>
      <c r="N885" s="209"/>
      <c r="O885" s="209"/>
      <c r="P885" s="209"/>
      <c r="Q885" s="209"/>
      <c r="R885" s="209"/>
      <c r="S885" s="209"/>
      <c r="T885" s="209"/>
      <c r="U885" s="209"/>
      <c r="V885" s="209"/>
      <c r="W885" s="209"/>
      <c r="X885" s="209"/>
      <c r="Y885" s="209"/>
      <c r="Z885" s="209"/>
    </row>
    <row r="886" spans="2:26">
      <c r="B886" s="209"/>
      <c r="C886" s="209"/>
      <c r="D886" s="237"/>
      <c r="E886" s="238"/>
      <c r="F886" s="208"/>
      <c r="G886" s="209"/>
      <c r="H886" s="209"/>
      <c r="I886" s="209"/>
      <c r="J886" s="209"/>
      <c r="K886" s="209"/>
      <c r="L886" s="209"/>
      <c r="M886" s="209"/>
      <c r="N886" s="209"/>
      <c r="O886" s="209"/>
      <c r="P886" s="209"/>
      <c r="Q886" s="209"/>
      <c r="R886" s="209"/>
      <c r="S886" s="209"/>
      <c r="T886" s="209"/>
      <c r="U886" s="209"/>
      <c r="V886" s="209"/>
      <c r="W886" s="209"/>
      <c r="X886" s="209"/>
      <c r="Y886" s="209"/>
      <c r="Z886" s="209"/>
    </row>
    <row r="887" spans="2:26">
      <c r="B887" s="209"/>
      <c r="C887" s="209"/>
      <c r="D887" s="237"/>
      <c r="E887" s="238"/>
      <c r="F887" s="208"/>
      <c r="G887" s="209"/>
      <c r="H887" s="209"/>
      <c r="I887" s="209"/>
      <c r="J887" s="209"/>
      <c r="K887" s="209"/>
      <c r="L887" s="209"/>
      <c r="M887" s="209"/>
      <c r="N887" s="209"/>
      <c r="O887" s="209"/>
      <c r="P887" s="209"/>
      <c r="Q887" s="209"/>
      <c r="R887" s="209"/>
      <c r="S887" s="209"/>
      <c r="T887" s="209"/>
      <c r="U887" s="209"/>
      <c r="V887" s="209"/>
      <c r="W887" s="209"/>
      <c r="X887" s="209"/>
      <c r="Y887" s="209"/>
      <c r="Z887" s="209"/>
    </row>
    <row r="888" spans="2:26">
      <c r="B888" s="209"/>
      <c r="C888" s="209"/>
      <c r="D888" s="237"/>
      <c r="E888" s="238"/>
      <c r="F888" s="208"/>
      <c r="G888" s="209"/>
      <c r="H888" s="209"/>
      <c r="I888" s="209"/>
      <c r="J888" s="209"/>
      <c r="K888" s="209"/>
      <c r="L888" s="209"/>
      <c r="M888" s="209"/>
      <c r="N888" s="209"/>
      <c r="O888" s="209"/>
      <c r="P888" s="209"/>
      <c r="Q888" s="209"/>
      <c r="R888" s="209"/>
      <c r="S888" s="209"/>
      <c r="T888" s="209"/>
      <c r="U888" s="209"/>
      <c r="V888" s="209"/>
      <c r="W888" s="209"/>
      <c r="X888" s="209"/>
      <c r="Y888" s="209"/>
      <c r="Z888" s="209"/>
    </row>
    <row r="889" spans="2:26">
      <c r="B889" s="209"/>
      <c r="C889" s="209"/>
      <c r="D889" s="237"/>
      <c r="E889" s="238"/>
      <c r="F889" s="208"/>
      <c r="G889" s="209"/>
      <c r="H889" s="209"/>
      <c r="I889" s="209"/>
      <c r="J889" s="209"/>
      <c r="K889" s="209"/>
      <c r="L889" s="209"/>
      <c r="M889" s="209"/>
      <c r="N889" s="209"/>
      <c r="O889" s="209"/>
      <c r="P889" s="209"/>
      <c r="Q889" s="209"/>
      <c r="R889" s="209"/>
      <c r="S889" s="209"/>
      <c r="T889" s="209"/>
      <c r="U889" s="209"/>
      <c r="V889" s="209"/>
      <c r="W889" s="209"/>
      <c r="X889" s="209"/>
      <c r="Y889" s="209"/>
      <c r="Z889" s="209"/>
    </row>
    <row r="890" spans="2:26">
      <c r="B890" s="209"/>
      <c r="C890" s="209"/>
      <c r="D890" s="237"/>
      <c r="E890" s="238"/>
      <c r="F890" s="208"/>
      <c r="G890" s="209"/>
      <c r="H890" s="209"/>
      <c r="I890" s="209"/>
      <c r="J890" s="209"/>
      <c r="K890" s="209"/>
      <c r="L890" s="209"/>
      <c r="M890" s="209"/>
      <c r="N890" s="209"/>
      <c r="O890" s="209"/>
      <c r="P890" s="209"/>
      <c r="Q890" s="209"/>
      <c r="R890" s="209"/>
      <c r="S890" s="209"/>
      <c r="T890" s="209"/>
      <c r="U890" s="209"/>
      <c r="V890" s="209"/>
      <c r="W890" s="209"/>
      <c r="X890" s="209"/>
      <c r="Y890" s="209"/>
      <c r="Z890" s="209"/>
    </row>
    <row r="891" spans="2:26">
      <c r="B891" s="209"/>
      <c r="C891" s="209"/>
      <c r="D891" s="237"/>
      <c r="E891" s="238"/>
      <c r="F891" s="208"/>
      <c r="G891" s="209"/>
      <c r="H891" s="209"/>
      <c r="I891" s="209"/>
      <c r="J891" s="209"/>
      <c r="K891" s="209"/>
      <c r="L891" s="209"/>
      <c r="M891" s="209"/>
      <c r="N891" s="209"/>
      <c r="O891" s="209"/>
      <c r="P891" s="209"/>
      <c r="Q891" s="209"/>
      <c r="R891" s="209"/>
      <c r="S891" s="209"/>
      <c r="T891" s="209"/>
      <c r="U891" s="209"/>
      <c r="V891" s="209"/>
      <c r="W891" s="209"/>
      <c r="X891" s="209"/>
      <c r="Y891" s="209"/>
      <c r="Z891" s="209"/>
    </row>
    <row r="892" spans="2:26">
      <c r="B892" s="209"/>
      <c r="C892" s="209"/>
      <c r="D892" s="237"/>
      <c r="E892" s="238"/>
      <c r="F892" s="208"/>
      <c r="G892" s="209"/>
      <c r="H892" s="209"/>
      <c r="I892" s="209"/>
      <c r="J892" s="209"/>
      <c r="K892" s="209"/>
      <c r="L892" s="209"/>
      <c r="M892" s="209"/>
      <c r="N892" s="209"/>
      <c r="O892" s="209"/>
      <c r="P892" s="209"/>
      <c r="Q892" s="209"/>
      <c r="R892" s="209"/>
      <c r="S892" s="209"/>
      <c r="T892" s="209"/>
      <c r="U892" s="209"/>
      <c r="V892" s="209"/>
      <c r="W892" s="209"/>
      <c r="X892" s="209"/>
      <c r="Y892" s="209"/>
      <c r="Z892" s="209"/>
    </row>
    <row r="893" spans="2:26">
      <c r="B893" s="209"/>
      <c r="C893" s="209"/>
      <c r="D893" s="237"/>
      <c r="E893" s="238"/>
      <c r="F893" s="208"/>
      <c r="G893" s="209"/>
      <c r="H893" s="209"/>
      <c r="I893" s="209"/>
      <c r="J893" s="209"/>
      <c r="K893" s="209"/>
      <c r="L893" s="209"/>
      <c r="M893" s="209"/>
      <c r="N893" s="209"/>
      <c r="O893" s="209"/>
      <c r="P893" s="209"/>
      <c r="Q893" s="209"/>
      <c r="R893" s="209"/>
      <c r="S893" s="209"/>
      <c r="T893" s="209"/>
      <c r="U893" s="209"/>
      <c r="V893" s="209"/>
      <c r="W893" s="209"/>
      <c r="X893" s="209"/>
      <c r="Y893" s="209"/>
      <c r="Z893" s="209"/>
    </row>
    <row r="894" spans="2:26">
      <c r="B894" s="209"/>
      <c r="C894" s="209"/>
      <c r="D894" s="237"/>
      <c r="E894" s="238"/>
      <c r="F894" s="208"/>
      <c r="G894" s="209"/>
      <c r="H894" s="209"/>
      <c r="I894" s="209"/>
      <c r="J894" s="209"/>
      <c r="K894" s="209"/>
      <c r="L894" s="209"/>
      <c r="M894" s="209"/>
      <c r="N894" s="209"/>
      <c r="O894" s="209"/>
      <c r="P894" s="209"/>
      <c r="Q894" s="209"/>
      <c r="R894" s="209"/>
      <c r="S894" s="209"/>
      <c r="T894" s="209"/>
      <c r="U894" s="209"/>
      <c r="V894" s="209"/>
      <c r="W894" s="209"/>
      <c r="X894" s="209"/>
      <c r="Y894" s="209"/>
      <c r="Z894" s="209"/>
    </row>
    <row r="895" spans="2:26">
      <c r="B895" s="209"/>
      <c r="C895" s="209"/>
      <c r="D895" s="237"/>
      <c r="E895" s="238"/>
      <c r="F895" s="208"/>
      <c r="G895" s="209"/>
      <c r="H895" s="209"/>
      <c r="I895" s="209"/>
      <c r="J895" s="209"/>
      <c r="K895" s="209"/>
      <c r="L895" s="209"/>
      <c r="M895" s="209"/>
      <c r="N895" s="209"/>
      <c r="O895" s="209"/>
      <c r="P895" s="209"/>
      <c r="Q895" s="209"/>
      <c r="R895" s="209"/>
      <c r="S895" s="209"/>
      <c r="T895" s="209"/>
      <c r="U895" s="209"/>
      <c r="V895" s="209"/>
      <c r="W895" s="209"/>
      <c r="X895" s="209"/>
      <c r="Y895" s="209"/>
      <c r="Z895" s="209"/>
    </row>
    <row r="896" spans="2:26">
      <c r="B896" s="209"/>
      <c r="C896" s="209"/>
      <c r="D896" s="237"/>
      <c r="E896" s="238"/>
      <c r="F896" s="208"/>
      <c r="G896" s="209"/>
      <c r="H896" s="209"/>
      <c r="I896" s="209"/>
      <c r="J896" s="209"/>
      <c r="K896" s="209"/>
      <c r="L896" s="209"/>
      <c r="M896" s="209"/>
      <c r="N896" s="209"/>
      <c r="O896" s="209"/>
      <c r="P896" s="209"/>
      <c r="Q896" s="209"/>
      <c r="R896" s="209"/>
      <c r="S896" s="209"/>
      <c r="T896" s="209"/>
      <c r="U896" s="209"/>
      <c r="V896" s="209"/>
      <c r="W896" s="209"/>
      <c r="X896" s="209"/>
      <c r="Y896" s="209"/>
      <c r="Z896" s="209"/>
    </row>
    <row r="897" spans="2:26">
      <c r="B897" s="209"/>
      <c r="C897" s="209"/>
      <c r="D897" s="237"/>
      <c r="E897" s="238"/>
      <c r="F897" s="208"/>
      <c r="G897" s="209"/>
      <c r="H897" s="209"/>
      <c r="I897" s="209"/>
      <c r="J897" s="209"/>
      <c r="K897" s="209"/>
      <c r="L897" s="209"/>
      <c r="M897" s="209"/>
      <c r="N897" s="209"/>
      <c r="O897" s="209"/>
      <c r="P897" s="209"/>
      <c r="Q897" s="209"/>
      <c r="R897" s="209"/>
      <c r="S897" s="209"/>
      <c r="T897" s="209"/>
      <c r="U897" s="209"/>
      <c r="V897" s="209"/>
      <c r="W897" s="209"/>
      <c r="X897" s="209"/>
      <c r="Y897" s="209"/>
      <c r="Z897" s="209"/>
    </row>
    <row r="898" spans="2:26">
      <c r="B898" s="209"/>
      <c r="C898" s="209"/>
      <c r="D898" s="237"/>
      <c r="E898" s="238"/>
      <c r="F898" s="208"/>
      <c r="G898" s="209"/>
      <c r="H898" s="209"/>
      <c r="I898" s="209"/>
      <c r="J898" s="209"/>
      <c r="K898" s="209"/>
      <c r="L898" s="209"/>
      <c r="M898" s="209"/>
      <c r="N898" s="209"/>
      <c r="O898" s="209"/>
      <c r="P898" s="209"/>
      <c r="Q898" s="209"/>
      <c r="R898" s="209"/>
      <c r="S898" s="209"/>
      <c r="T898" s="209"/>
      <c r="U898" s="209"/>
      <c r="V898" s="209"/>
      <c r="W898" s="209"/>
      <c r="X898" s="209"/>
      <c r="Y898" s="209"/>
      <c r="Z898" s="209"/>
    </row>
    <row r="899" spans="2:26">
      <c r="B899" s="209"/>
      <c r="C899" s="209"/>
      <c r="D899" s="237"/>
      <c r="E899" s="238"/>
      <c r="F899" s="208"/>
      <c r="G899" s="209"/>
      <c r="H899" s="209"/>
      <c r="I899" s="209"/>
      <c r="J899" s="209"/>
      <c r="K899" s="209"/>
      <c r="L899" s="209"/>
      <c r="M899" s="209"/>
      <c r="N899" s="209"/>
      <c r="O899" s="209"/>
      <c r="P899" s="209"/>
      <c r="Q899" s="209"/>
      <c r="R899" s="209"/>
      <c r="S899" s="209"/>
      <c r="T899" s="209"/>
      <c r="U899" s="209"/>
      <c r="V899" s="209"/>
      <c r="W899" s="209"/>
      <c r="X899" s="209"/>
      <c r="Y899" s="209"/>
      <c r="Z899" s="209"/>
    </row>
    <row r="900" spans="2:26">
      <c r="B900" s="209"/>
      <c r="C900" s="209"/>
      <c r="D900" s="237"/>
      <c r="E900" s="238"/>
      <c r="F900" s="208"/>
      <c r="G900" s="209"/>
      <c r="H900" s="209"/>
      <c r="I900" s="209"/>
      <c r="J900" s="209"/>
      <c r="K900" s="209"/>
      <c r="L900" s="209"/>
      <c r="M900" s="209"/>
      <c r="N900" s="209"/>
      <c r="O900" s="209"/>
      <c r="P900" s="209"/>
      <c r="Q900" s="209"/>
      <c r="R900" s="209"/>
      <c r="S900" s="209"/>
      <c r="T900" s="209"/>
      <c r="U900" s="209"/>
      <c r="V900" s="209"/>
      <c r="W900" s="209"/>
      <c r="X900" s="209"/>
      <c r="Y900" s="209"/>
      <c r="Z900" s="209"/>
    </row>
    <row r="901" spans="2:26">
      <c r="B901" s="209"/>
      <c r="C901" s="209"/>
      <c r="D901" s="237"/>
      <c r="E901" s="238"/>
      <c r="F901" s="208"/>
      <c r="G901" s="209"/>
      <c r="H901" s="209"/>
      <c r="I901" s="209"/>
      <c r="J901" s="209"/>
      <c r="K901" s="209"/>
      <c r="L901" s="209"/>
      <c r="M901" s="209"/>
      <c r="N901" s="209"/>
      <c r="O901" s="209"/>
      <c r="P901" s="209"/>
      <c r="Q901" s="209"/>
      <c r="R901" s="209"/>
      <c r="S901" s="209"/>
      <c r="T901" s="209"/>
      <c r="U901" s="209"/>
      <c r="V901" s="209"/>
      <c r="W901" s="209"/>
      <c r="X901" s="209"/>
      <c r="Y901" s="209"/>
      <c r="Z901" s="209"/>
    </row>
    <row r="902" spans="2:26">
      <c r="B902" s="209"/>
      <c r="C902" s="209"/>
      <c r="D902" s="237"/>
      <c r="E902" s="238"/>
      <c r="F902" s="208"/>
      <c r="G902" s="209"/>
      <c r="H902" s="209"/>
      <c r="I902" s="209"/>
      <c r="J902" s="209"/>
      <c r="K902" s="209"/>
      <c r="L902" s="209"/>
      <c r="M902" s="209"/>
      <c r="N902" s="209"/>
      <c r="O902" s="209"/>
      <c r="P902" s="209"/>
      <c r="Q902" s="209"/>
      <c r="R902" s="209"/>
      <c r="S902" s="209"/>
      <c r="T902" s="209"/>
      <c r="U902" s="209"/>
      <c r="V902" s="209"/>
      <c r="W902" s="209"/>
      <c r="X902" s="209"/>
      <c r="Y902" s="209"/>
      <c r="Z902" s="209"/>
    </row>
    <row r="903" spans="2:26">
      <c r="B903" s="209"/>
      <c r="C903" s="209"/>
      <c r="D903" s="237"/>
      <c r="E903" s="238"/>
      <c r="F903" s="208"/>
      <c r="G903" s="209"/>
      <c r="H903" s="209"/>
      <c r="I903" s="209"/>
      <c r="J903" s="209"/>
      <c r="K903" s="209"/>
      <c r="L903" s="209"/>
      <c r="M903" s="209"/>
      <c r="N903" s="209"/>
      <c r="O903" s="209"/>
      <c r="P903" s="209"/>
      <c r="Q903" s="209"/>
      <c r="R903" s="209"/>
      <c r="S903" s="209"/>
      <c r="T903" s="209"/>
      <c r="U903" s="209"/>
      <c r="V903" s="209"/>
      <c r="W903" s="209"/>
      <c r="X903" s="209"/>
      <c r="Y903" s="209"/>
      <c r="Z903" s="209"/>
    </row>
    <row r="904" spans="2:26">
      <c r="B904" s="209"/>
      <c r="C904" s="209"/>
      <c r="D904" s="237"/>
      <c r="E904" s="238"/>
      <c r="F904" s="208"/>
      <c r="G904" s="209"/>
      <c r="H904" s="209"/>
      <c r="I904" s="209"/>
      <c r="J904" s="209"/>
      <c r="K904" s="209"/>
      <c r="L904" s="209"/>
      <c r="M904" s="209"/>
      <c r="N904" s="209"/>
      <c r="O904" s="209"/>
      <c r="P904" s="209"/>
      <c r="Q904" s="209"/>
      <c r="R904" s="209"/>
      <c r="S904" s="209"/>
      <c r="T904" s="209"/>
      <c r="U904" s="209"/>
      <c r="V904" s="209"/>
      <c r="W904" s="209"/>
      <c r="X904" s="209"/>
      <c r="Y904" s="209"/>
      <c r="Z904" s="209"/>
    </row>
    <row r="905" spans="2:26">
      <c r="B905" s="209"/>
      <c r="C905" s="209"/>
      <c r="D905" s="237"/>
      <c r="E905" s="238"/>
      <c r="F905" s="208"/>
      <c r="G905" s="209"/>
      <c r="H905" s="209"/>
      <c r="I905" s="209"/>
      <c r="J905" s="209"/>
      <c r="K905" s="209"/>
      <c r="L905" s="209"/>
      <c r="M905" s="209"/>
      <c r="N905" s="209"/>
      <c r="O905" s="209"/>
      <c r="P905" s="209"/>
      <c r="Q905" s="209"/>
      <c r="R905" s="209"/>
      <c r="S905" s="209"/>
      <c r="T905" s="209"/>
      <c r="U905" s="209"/>
      <c r="V905" s="209"/>
      <c r="W905" s="209"/>
      <c r="X905" s="209"/>
      <c r="Y905" s="209"/>
      <c r="Z905" s="209"/>
    </row>
    <row r="906" spans="2:26">
      <c r="B906" s="209"/>
      <c r="C906" s="209"/>
      <c r="D906" s="237"/>
      <c r="E906" s="238"/>
      <c r="F906" s="208"/>
      <c r="G906" s="209"/>
      <c r="H906" s="209"/>
      <c r="I906" s="209"/>
      <c r="J906" s="209"/>
      <c r="K906" s="209"/>
      <c r="L906" s="209"/>
      <c r="M906" s="209"/>
      <c r="N906" s="209"/>
      <c r="O906" s="209"/>
      <c r="P906" s="209"/>
      <c r="Q906" s="209"/>
      <c r="R906" s="209"/>
      <c r="S906" s="209"/>
      <c r="T906" s="209"/>
      <c r="U906" s="209"/>
      <c r="V906" s="209"/>
      <c r="W906" s="209"/>
      <c r="X906" s="209"/>
      <c r="Y906" s="209"/>
      <c r="Z906" s="209"/>
    </row>
    <row r="907" spans="2:26">
      <c r="B907" s="209"/>
      <c r="C907" s="209"/>
      <c r="D907" s="237"/>
      <c r="E907" s="238"/>
      <c r="F907" s="208"/>
      <c r="G907" s="209"/>
      <c r="H907" s="209"/>
      <c r="I907" s="209"/>
      <c r="J907" s="209"/>
      <c r="K907" s="209"/>
      <c r="L907" s="209"/>
      <c r="M907" s="209"/>
      <c r="N907" s="209"/>
      <c r="O907" s="209"/>
      <c r="P907" s="209"/>
      <c r="Q907" s="209"/>
      <c r="R907" s="209"/>
      <c r="S907" s="209"/>
      <c r="T907" s="209"/>
      <c r="U907" s="209"/>
      <c r="V907" s="209"/>
      <c r="W907" s="209"/>
      <c r="X907" s="209"/>
      <c r="Y907" s="209"/>
      <c r="Z907" s="209"/>
    </row>
    <row r="908" spans="2:26">
      <c r="B908" s="209"/>
      <c r="C908" s="209"/>
      <c r="D908" s="237"/>
      <c r="E908" s="238"/>
      <c r="F908" s="208"/>
      <c r="G908" s="209"/>
      <c r="H908" s="209"/>
      <c r="I908" s="209"/>
      <c r="J908" s="209"/>
      <c r="K908" s="209"/>
      <c r="L908" s="209"/>
      <c r="M908" s="209"/>
      <c r="N908" s="209"/>
      <c r="O908" s="209"/>
      <c r="P908" s="209"/>
      <c r="Q908" s="209"/>
      <c r="R908" s="209"/>
      <c r="S908" s="209"/>
      <c r="T908" s="209"/>
      <c r="U908" s="209"/>
      <c r="V908" s="209"/>
      <c r="W908" s="209"/>
      <c r="X908" s="209"/>
      <c r="Y908" s="209"/>
      <c r="Z908" s="209"/>
    </row>
    <row r="909" spans="2:26">
      <c r="B909" s="209"/>
      <c r="C909" s="209"/>
      <c r="D909" s="237"/>
      <c r="E909" s="238"/>
      <c r="F909" s="208"/>
      <c r="G909" s="209"/>
      <c r="H909" s="209"/>
      <c r="I909" s="209"/>
      <c r="J909" s="209"/>
      <c r="K909" s="209"/>
      <c r="L909" s="209"/>
      <c r="M909" s="209"/>
      <c r="N909" s="209"/>
      <c r="O909" s="209"/>
      <c r="P909" s="209"/>
      <c r="Q909" s="209"/>
      <c r="R909" s="209"/>
      <c r="S909" s="209"/>
      <c r="T909" s="209"/>
      <c r="U909" s="209"/>
      <c r="V909" s="209"/>
      <c r="W909" s="209"/>
      <c r="X909" s="209"/>
      <c r="Y909" s="209"/>
      <c r="Z909" s="209"/>
    </row>
    <row r="910" spans="2:26">
      <c r="B910" s="209"/>
      <c r="C910" s="209"/>
      <c r="D910" s="237"/>
      <c r="E910" s="238"/>
      <c r="F910" s="208"/>
      <c r="G910" s="209"/>
      <c r="H910" s="209"/>
      <c r="I910" s="209"/>
      <c r="J910" s="209"/>
      <c r="K910" s="209"/>
      <c r="L910" s="209"/>
      <c r="M910" s="209"/>
      <c r="N910" s="209"/>
      <c r="O910" s="209"/>
      <c r="P910" s="209"/>
      <c r="Q910" s="209"/>
      <c r="R910" s="209"/>
      <c r="S910" s="209"/>
      <c r="T910" s="209"/>
      <c r="U910" s="209"/>
      <c r="V910" s="209"/>
      <c r="W910" s="209"/>
      <c r="X910" s="209"/>
      <c r="Y910" s="209"/>
      <c r="Z910" s="209"/>
    </row>
    <row r="911" spans="2:26">
      <c r="B911" s="209"/>
      <c r="C911" s="209"/>
      <c r="D911" s="237"/>
      <c r="E911" s="238"/>
      <c r="F911" s="208"/>
      <c r="G911" s="209"/>
      <c r="H911" s="209"/>
      <c r="I911" s="209"/>
      <c r="J911" s="209"/>
      <c r="K911" s="209"/>
      <c r="L911" s="209"/>
      <c r="M911" s="209"/>
      <c r="N911" s="209"/>
      <c r="O911" s="209"/>
      <c r="P911" s="209"/>
      <c r="Q911" s="209"/>
      <c r="R911" s="209"/>
      <c r="S911" s="209"/>
      <c r="T911" s="209"/>
      <c r="U911" s="209"/>
      <c r="V911" s="209"/>
      <c r="W911" s="209"/>
      <c r="X911" s="209"/>
      <c r="Y911" s="209"/>
      <c r="Z911" s="209"/>
    </row>
    <row r="912" spans="2:26">
      <c r="B912" s="209"/>
      <c r="C912" s="209"/>
      <c r="D912" s="237"/>
      <c r="E912" s="238"/>
      <c r="F912" s="208"/>
      <c r="G912" s="209"/>
      <c r="H912" s="209"/>
      <c r="I912" s="209"/>
      <c r="J912" s="209"/>
      <c r="K912" s="209"/>
      <c r="L912" s="209"/>
      <c r="M912" s="209"/>
      <c r="N912" s="209"/>
      <c r="O912" s="209"/>
      <c r="P912" s="209"/>
      <c r="Q912" s="209"/>
      <c r="R912" s="209"/>
      <c r="S912" s="209"/>
      <c r="T912" s="209"/>
      <c r="U912" s="209"/>
      <c r="V912" s="209"/>
      <c r="W912" s="209"/>
      <c r="X912" s="209"/>
      <c r="Y912" s="209"/>
      <c r="Z912" s="209"/>
    </row>
    <row r="913" spans="2:26">
      <c r="B913" s="209"/>
      <c r="C913" s="209"/>
      <c r="D913" s="237"/>
      <c r="E913" s="238"/>
      <c r="F913" s="208"/>
      <c r="G913" s="209"/>
      <c r="H913" s="209"/>
      <c r="I913" s="209"/>
      <c r="J913" s="209"/>
      <c r="K913" s="209"/>
      <c r="L913" s="209"/>
      <c r="M913" s="209"/>
      <c r="N913" s="209"/>
      <c r="O913" s="209"/>
      <c r="P913" s="209"/>
      <c r="Q913" s="209"/>
      <c r="R913" s="209"/>
      <c r="S913" s="209"/>
      <c r="T913" s="209"/>
      <c r="U913" s="209"/>
      <c r="V913" s="209"/>
      <c r="W913" s="209"/>
      <c r="X913" s="209"/>
      <c r="Y913" s="209"/>
      <c r="Z913" s="209"/>
    </row>
    <row r="914" spans="2:26">
      <c r="B914" s="209"/>
      <c r="C914" s="209"/>
      <c r="D914" s="237"/>
      <c r="E914" s="238"/>
      <c r="F914" s="208"/>
      <c r="G914" s="209"/>
      <c r="H914" s="209"/>
      <c r="I914" s="209"/>
      <c r="J914" s="209"/>
      <c r="K914" s="209"/>
      <c r="L914" s="209"/>
      <c r="M914" s="209"/>
      <c r="N914" s="209"/>
      <c r="O914" s="209"/>
      <c r="P914" s="209"/>
      <c r="Q914" s="209"/>
      <c r="R914" s="209"/>
      <c r="S914" s="209"/>
      <c r="T914" s="209"/>
      <c r="U914" s="209"/>
      <c r="V914" s="209"/>
      <c r="W914" s="209"/>
      <c r="X914" s="209"/>
      <c r="Y914" s="209"/>
      <c r="Z914" s="209"/>
    </row>
    <row r="915" spans="2:26">
      <c r="B915" s="209"/>
      <c r="C915" s="209"/>
      <c r="D915" s="237"/>
      <c r="E915" s="238"/>
      <c r="F915" s="208"/>
      <c r="G915" s="209"/>
      <c r="H915" s="209"/>
      <c r="I915" s="209"/>
      <c r="J915" s="209"/>
      <c r="K915" s="209"/>
      <c r="L915" s="209"/>
      <c r="M915" s="209"/>
      <c r="N915" s="209"/>
      <c r="O915" s="209"/>
      <c r="P915" s="209"/>
      <c r="Q915" s="209"/>
      <c r="R915" s="209"/>
      <c r="S915" s="209"/>
      <c r="T915" s="209"/>
      <c r="U915" s="209"/>
      <c r="V915" s="209"/>
      <c r="W915" s="209"/>
      <c r="X915" s="209"/>
      <c r="Y915" s="209"/>
      <c r="Z915" s="209"/>
    </row>
    <row r="916" spans="2:26">
      <c r="B916" s="209"/>
      <c r="C916" s="209"/>
      <c r="D916" s="237"/>
      <c r="E916" s="238"/>
      <c r="F916" s="208"/>
      <c r="G916" s="209"/>
      <c r="H916" s="209"/>
      <c r="I916" s="209"/>
      <c r="J916" s="209"/>
      <c r="K916" s="209"/>
      <c r="L916" s="209"/>
      <c r="M916" s="209"/>
      <c r="N916" s="209"/>
      <c r="O916" s="209"/>
      <c r="P916" s="209"/>
      <c r="Q916" s="209"/>
      <c r="R916" s="209"/>
      <c r="S916" s="209"/>
      <c r="T916" s="209"/>
      <c r="U916" s="209"/>
      <c r="V916" s="209"/>
      <c r="W916" s="209"/>
      <c r="X916" s="209"/>
      <c r="Y916" s="209"/>
      <c r="Z916" s="209"/>
    </row>
    <row r="917" spans="2:26">
      <c r="B917" s="209"/>
      <c r="C917" s="209"/>
      <c r="D917" s="237"/>
      <c r="E917" s="238"/>
      <c r="F917" s="208"/>
      <c r="G917" s="209"/>
      <c r="H917" s="209"/>
      <c r="I917" s="209"/>
      <c r="J917" s="209"/>
      <c r="K917" s="209"/>
      <c r="L917" s="209"/>
      <c r="M917" s="209"/>
      <c r="N917" s="209"/>
      <c r="O917" s="209"/>
      <c r="P917" s="209"/>
      <c r="Q917" s="209"/>
      <c r="R917" s="209"/>
      <c r="S917" s="209"/>
      <c r="T917" s="209"/>
      <c r="U917" s="209"/>
      <c r="V917" s="209"/>
      <c r="W917" s="209"/>
      <c r="X917" s="209"/>
      <c r="Y917" s="209"/>
      <c r="Z917" s="209"/>
    </row>
    <row r="918" spans="2:26">
      <c r="B918" s="209"/>
      <c r="C918" s="209"/>
      <c r="D918" s="237"/>
      <c r="E918" s="238"/>
      <c r="F918" s="208"/>
      <c r="G918" s="209"/>
      <c r="H918" s="209"/>
      <c r="I918" s="209"/>
      <c r="J918" s="209"/>
      <c r="K918" s="209"/>
      <c r="L918" s="209"/>
      <c r="M918" s="209"/>
      <c r="N918" s="209"/>
      <c r="O918" s="209"/>
      <c r="P918" s="209"/>
      <c r="Q918" s="209"/>
      <c r="R918" s="209"/>
      <c r="S918" s="209"/>
      <c r="T918" s="209"/>
      <c r="U918" s="209"/>
      <c r="V918" s="209"/>
      <c r="W918" s="209"/>
      <c r="X918" s="209"/>
      <c r="Y918" s="209"/>
      <c r="Z918" s="209"/>
    </row>
    <row r="919" spans="2:26">
      <c r="B919" s="209"/>
      <c r="C919" s="209"/>
      <c r="D919" s="237"/>
      <c r="E919" s="238"/>
      <c r="F919" s="208"/>
      <c r="G919" s="209"/>
      <c r="H919" s="209"/>
      <c r="I919" s="209"/>
      <c r="J919" s="209"/>
      <c r="K919" s="209"/>
      <c r="L919" s="209"/>
      <c r="M919" s="209"/>
      <c r="N919" s="209"/>
      <c r="O919" s="209"/>
      <c r="P919" s="209"/>
      <c r="Q919" s="209"/>
      <c r="R919" s="209"/>
      <c r="S919" s="209"/>
      <c r="T919" s="209"/>
      <c r="U919" s="209"/>
      <c r="V919" s="209"/>
      <c r="W919" s="209"/>
      <c r="X919" s="209"/>
      <c r="Y919" s="209"/>
      <c r="Z919" s="209"/>
    </row>
    <row r="920" spans="2:26">
      <c r="B920" s="209"/>
      <c r="C920" s="209"/>
      <c r="D920" s="237"/>
      <c r="E920" s="238"/>
      <c r="F920" s="208"/>
      <c r="G920" s="209"/>
      <c r="H920" s="209"/>
      <c r="I920" s="209"/>
      <c r="J920" s="209"/>
      <c r="K920" s="209"/>
      <c r="L920" s="209"/>
      <c r="M920" s="209"/>
      <c r="N920" s="209"/>
      <c r="O920" s="209"/>
      <c r="P920" s="209"/>
      <c r="Q920" s="209"/>
      <c r="R920" s="209"/>
      <c r="S920" s="209"/>
      <c r="T920" s="209"/>
      <c r="U920" s="209"/>
      <c r="V920" s="209"/>
      <c r="W920" s="209"/>
      <c r="X920" s="209"/>
      <c r="Y920" s="209"/>
      <c r="Z920" s="209"/>
    </row>
    <row r="921" spans="2:26">
      <c r="B921" s="209"/>
      <c r="C921" s="209"/>
      <c r="D921" s="237"/>
      <c r="E921" s="238"/>
      <c r="F921" s="208"/>
      <c r="G921" s="209"/>
      <c r="H921" s="209"/>
      <c r="I921" s="209"/>
      <c r="J921" s="209"/>
      <c r="K921" s="209"/>
      <c r="L921" s="209"/>
      <c r="M921" s="209"/>
      <c r="N921" s="209"/>
      <c r="O921" s="209"/>
      <c r="P921" s="209"/>
      <c r="Q921" s="209"/>
      <c r="R921" s="209"/>
      <c r="S921" s="209"/>
      <c r="T921" s="209"/>
      <c r="U921" s="209"/>
      <c r="V921" s="209"/>
      <c r="W921" s="209"/>
      <c r="X921" s="209"/>
      <c r="Y921" s="209"/>
      <c r="Z921" s="209"/>
    </row>
    <row r="922" spans="2:26">
      <c r="B922" s="209"/>
      <c r="C922" s="209"/>
      <c r="D922" s="237"/>
      <c r="E922" s="238"/>
      <c r="F922" s="208"/>
      <c r="G922" s="209"/>
      <c r="H922" s="209"/>
      <c r="I922" s="209"/>
      <c r="J922" s="209"/>
      <c r="K922" s="209"/>
      <c r="L922" s="209"/>
      <c r="M922" s="209"/>
      <c r="N922" s="209"/>
      <c r="O922" s="209"/>
      <c r="P922" s="209"/>
      <c r="Q922" s="209"/>
      <c r="R922" s="209"/>
      <c r="S922" s="209"/>
      <c r="T922" s="209"/>
      <c r="U922" s="209"/>
      <c r="V922" s="209"/>
      <c r="W922" s="209"/>
      <c r="X922" s="209"/>
      <c r="Y922" s="209"/>
      <c r="Z922" s="209"/>
    </row>
    <row r="923" spans="2:26">
      <c r="B923" s="209"/>
      <c r="C923" s="209"/>
      <c r="D923" s="237"/>
      <c r="E923" s="238"/>
      <c r="F923" s="208"/>
      <c r="G923" s="209"/>
      <c r="H923" s="209"/>
      <c r="I923" s="209"/>
      <c r="J923" s="209"/>
      <c r="K923" s="209"/>
      <c r="L923" s="209"/>
      <c r="M923" s="209"/>
      <c r="N923" s="209"/>
      <c r="O923" s="209"/>
      <c r="P923" s="209"/>
      <c r="Q923" s="209"/>
      <c r="R923" s="209"/>
      <c r="S923" s="209"/>
      <c r="T923" s="209"/>
      <c r="U923" s="209"/>
      <c r="V923" s="209"/>
      <c r="W923" s="209"/>
      <c r="X923" s="209"/>
      <c r="Y923" s="209"/>
      <c r="Z923" s="209"/>
    </row>
    <row r="924" spans="2:26">
      <c r="B924" s="209"/>
      <c r="C924" s="209"/>
      <c r="D924" s="237"/>
      <c r="E924" s="238"/>
      <c r="F924" s="208"/>
      <c r="G924" s="209"/>
      <c r="H924" s="209"/>
      <c r="I924" s="209"/>
      <c r="J924" s="209"/>
      <c r="K924" s="209"/>
      <c r="L924" s="209"/>
      <c r="M924" s="209"/>
      <c r="N924" s="209"/>
      <c r="O924" s="209"/>
      <c r="P924" s="209"/>
      <c r="Q924" s="209"/>
      <c r="R924" s="209"/>
      <c r="S924" s="209"/>
      <c r="T924" s="209"/>
      <c r="U924" s="209"/>
      <c r="V924" s="209"/>
      <c r="W924" s="209"/>
      <c r="X924" s="209"/>
      <c r="Y924" s="209"/>
      <c r="Z924" s="209"/>
    </row>
    <row r="925" spans="2:26">
      <c r="B925" s="209"/>
      <c r="C925" s="209"/>
      <c r="D925" s="237"/>
      <c r="E925" s="238"/>
      <c r="F925" s="208"/>
      <c r="G925" s="209"/>
      <c r="H925" s="209"/>
      <c r="I925" s="209"/>
      <c r="J925" s="209"/>
      <c r="K925" s="209"/>
      <c r="L925" s="209"/>
      <c r="M925" s="209"/>
      <c r="N925" s="209"/>
      <c r="O925" s="209"/>
      <c r="P925" s="209"/>
      <c r="Q925" s="209"/>
      <c r="R925" s="209"/>
      <c r="S925" s="209"/>
      <c r="T925" s="209"/>
      <c r="U925" s="209"/>
      <c r="V925" s="209"/>
      <c r="W925" s="209"/>
      <c r="X925" s="209"/>
      <c r="Y925" s="209"/>
      <c r="Z925" s="209"/>
    </row>
    <row r="926" spans="2:26">
      <c r="B926" s="209"/>
      <c r="C926" s="209"/>
      <c r="D926" s="237"/>
      <c r="E926" s="238"/>
      <c r="F926" s="208"/>
      <c r="G926" s="209"/>
      <c r="H926" s="209"/>
      <c r="I926" s="209"/>
      <c r="J926" s="209"/>
      <c r="K926" s="209"/>
      <c r="L926" s="209"/>
      <c r="M926" s="209"/>
      <c r="N926" s="209"/>
      <c r="O926" s="209"/>
      <c r="P926" s="209"/>
      <c r="Q926" s="209"/>
      <c r="R926" s="209"/>
      <c r="S926" s="209"/>
      <c r="T926" s="209"/>
      <c r="U926" s="209"/>
      <c r="V926" s="209"/>
      <c r="W926" s="209"/>
      <c r="X926" s="209"/>
      <c r="Y926" s="209"/>
      <c r="Z926" s="209"/>
    </row>
    <row r="927" spans="2:26">
      <c r="B927" s="209"/>
      <c r="C927" s="209"/>
      <c r="D927" s="237"/>
      <c r="E927" s="238"/>
      <c r="F927" s="208"/>
      <c r="G927" s="209"/>
      <c r="H927" s="209"/>
      <c r="I927" s="209"/>
      <c r="J927" s="209"/>
      <c r="K927" s="209"/>
      <c r="L927" s="209"/>
      <c r="M927" s="209"/>
      <c r="N927" s="209"/>
      <c r="O927" s="209"/>
      <c r="P927" s="209"/>
      <c r="Q927" s="209"/>
      <c r="R927" s="209"/>
      <c r="S927" s="209"/>
      <c r="T927" s="209"/>
      <c r="U927" s="209"/>
      <c r="V927" s="209"/>
      <c r="W927" s="209"/>
      <c r="X927" s="209"/>
      <c r="Y927" s="209"/>
      <c r="Z927" s="209"/>
    </row>
    <row r="928" spans="2:26">
      <c r="B928" s="209"/>
      <c r="C928" s="209"/>
      <c r="D928" s="237"/>
      <c r="E928" s="238"/>
      <c r="F928" s="208"/>
      <c r="G928" s="209"/>
      <c r="H928" s="209"/>
      <c r="I928" s="209"/>
      <c r="J928" s="209"/>
      <c r="K928" s="209"/>
      <c r="L928" s="209"/>
      <c r="M928" s="209"/>
      <c r="N928" s="209"/>
      <c r="O928" s="209"/>
      <c r="P928" s="209"/>
      <c r="Q928" s="209"/>
      <c r="R928" s="209"/>
      <c r="S928" s="209"/>
      <c r="T928" s="209"/>
      <c r="U928" s="209"/>
      <c r="V928" s="209"/>
      <c r="W928" s="209"/>
      <c r="X928" s="209"/>
      <c r="Y928" s="209"/>
      <c r="Z928" s="209"/>
    </row>
    <row r="929" spans="2:26">
      <c r="B929" s="209"/>
      <c r="C929" s="209"/>
      <c r="D929" s="237"/>
      <c r="E929" s="238"/>
      <c r="F929" s="208"/>
      <c r="G929" s="209"/>
      <c r="H929" s="209"/>
      <c r="I929" s="209"/>
      <c r="J929" s="209"/>
      <c r="K929" s="209"/>
      <c r="L929" s="209"/>
      <c r="M929" s="209"/>
      <c r="N929" s="209"/>
      <c r="O929" s="209"/>
      <c r="P929" s="209"/>
      <c r="Q929" s="209"/>
      <c r="R929" s="209"/>
      <c r="S929" s="209"/>
      <c r="T929" s="209"/>
      <c r="U929" s="209"/>
      <c r="V929" s="209"/>
      <c r="W929" s="209"/>
      <c r="X929" s="209"/>
      <c r="Y929" s="209"/>
      <c r="Z929" s="209"/>
    </row>
    <row r="930" spans="2:26">
      <c r="B930" s="209"/>
      <c r="C930" s="209"/>
      <c r="D930" s="237"/>
      <c r="E930" s="238"/>
      <c r="F930" s="208"/>
      <c r="G930" s="209"/>
      <c r="H930" s="209"/>
      <c r="I930" s="209"/>
      <c r="J930" s="209"/>
      <c r="K930" s="209"/>
      <c r="L930" s="209"/>
      <c r="M930" s="209"/>
      <c r="N930" s="209"/>
      <c r="O930" s="209"/>
      <c r="P930" s="209"/>
      <c r="Q930" s="209"/>
      <c r="R930" s="209"/>
      <c r="S930" s="209"/>
      <c r="T930" s="209"/>
      <c r="U930" s="209"/>
      <c r="V930" s="209"/>
      <c r="W930" s="209"/>
      <c r="X930" s="209"/>
      <c r="Y930" s="209"/>
      <c r="Z930" s="209"/>
    </row>
    <row r="931" spans="2:26">
      <c r="B931" s="209"/>
      <c r="C931" s="209"/>
      <c r="D931" s="237"/>
      <c r="E931" s="238"/>
      <c r="F931" s="208"/>
      <c r="G931" s="209"/>
      <c r="H931" s="209"/>
      <c r="I931" s="209"/>
      <c r="J931" s="209"/>
      <c r="K931" s="209"/>
      <c r="L931" s="209"/>
      <c r="M931" s="209"/>
      <c r="N931" s="209"/>
      <c r="O931" s="209"/>
      <c r="P931" s="209"/>
      <c r="Q931" s="209"/>
      <c r="R931" s="209"/>
      <c r="S931" s="209"/>
      <c r="T931" s="209"/>
      <c r="U931" s="209"/>
      <c r="V931" s="209"/>
      <c r="W931" s="209"/>
      <c r="X931" s="209"/>
      <c r="Y931" s="209"/>
      <c r="Z931" s="209"/>
    </row>
    <row r="932" spans="2:26">
      <c r="B932" s="209"/>
      <c r="C932" s="209"/>
      <c r="D932" s="237"/>
      <c r="E932" s="238"/>
      <c r="F932" s="208"/>
      <c r="G932" s="209"/>
      <c r="H932" s="209"/>
      <c r="I932" s="209"/>
      <c r="J932" s="209"/>
      <c r="K932" s="209"/>
      <c r="L932" s="209"/>
      <c r="M932" s="209"/>
      <c r="N932" s="209"/>
      <c r="O932" s="209"/>
      <c r="P932" s="209"/>
      <c r="Q932" s="209"/>
      <c r="R932" s="209"/>
      <c r="S932" s="209"/>
      <c r="T932" s="209"/>
      <c r="U932" s="209"/>
      <c r="V932" s="209"/>
      <c r="W932" s="209"/>
      <c r="X932" s="209"/>
      <c r="Y932" s="209"/>
      <c r="Z932" s="209"/>
    </row>
    <row r="933" spans="2:26">
      <c r="B933" s="209"/>
      <c r="C933" s="209"/>
      <c r="D933" s="237"/>
      <c r="E933" s="238"/>
      <c r="F933" s="208"/>
      <c r="G933" s="209"/>
      <c r="H933" s="209"/>
      <c r="I933" s="209"/>
      <c r="J933" s="209"/>
      <c r="K933" s="209"/>
      <c r="L933" s="209"/>
      <c r="M933" s="209"/>
      <c r="N933" s="209"/>
      <c r="O933" s="209"/>
      <c r="P933" s="209"/>
      <c r="Q933" s="209"/>
      <c r="R933" s="209"/>
      <c r="S933" s="209"/>
      <c r="T933" s="209"/>
      <c r="U933" s="209"/>
      <c r="V933" s="209"/>
      <c r="W933" s="209"/>
      <c r="X933" s="209"/>
      <c r="Y933" s="209"/>
      <c r="Z933" s="209"/>
    </row>
    <row r="934" spans="2:26">
      <c r="B934" s="209"/>
      <c r="C934" s="209"/>
      <c r="D934" s="237"/>
      <c r="E934" s="238"/>
      <c r="F934" s="208"/>
      <c r="G934" s="209"/>
      <c r="H934" s="209"/>
      <c r="I934" s="209"/>
      <c r="J934" s="209"/>
      <c r="K934" s="209"/>
      <c r="L934" s="209"/>
      <c r="M934" s="209"/>
      <c r="N934" s="209"/>
      <c r="O934" s="209"/>
      <c r="P934" s="209"/>
      <c r="Q934" s="209"/>
      <c r="R934" s="209"/>
      <c r="S934" s="209"/>
      <c r="T934" s="209"/>
      <c r="U934" s="209"/>
      <c r="V934" s="209"/>
      <c r="W934" s="209"/>
      <c r="X934" s="209"/>
      <c r="Y934" s="209"/>
      <c r="Z934" s="209"/>
    </row>
    <row r="935" spans="2:26">
      <c r="B935" s="209"/>
      <c r="C935" s="209"/>
      <c r="D935" s="237"/>
      <c r="E935" s="238"/>
      <c r="F935" s="208"/>
      <c r="G935" s="209"/>
      <c r="H935" s="209"/>
      <c r="I935" s="209"/>
      <c r="J935" s="209"/>
      <c r="K935" s="209"/>
      <c r="L935" s="209"/>
      <c r="M935" s="209"/>
      <c r="N935" s="209"/>
      <c r="O935" s="209"/>
      <c r="P935" s="209"/>
      <c r="Q935" s="209"/>
      <c r="R935" s="209"/>
      <c r="S935" s="209"/>
      <c r="T935" s="209"/>
      <c r="U935" s="209"/>
      <c r="V935" s="209"/>
      <c r="W935" s="209"/>
      <c r="X935" s="209"/>
      <c r="Y935" s="209"/>
      <c r="Z935" s="209"/>
    </row>
    <row r="936" spans="2:26">
      <c r="B936" s="209"/>
      <c r="C936" s="209"/>
      <c r="D936" s="237"/>
      <c r="E936" s="238"/>
      <c r="F936" s="208"/>
      <c r="G936" s="209"/>
      <c r="H936" s="209"/>
      <c r="I936" s="209"/>
      <c r="J936" s="209"/>
      <c r="K936" s="209"/>
      <c r="L936" s="209"/>
      <c r="M936" s="209"/>
      <c r="N936" s="209"/>
      <c r="O936" s="209"/>
      <c r="P936" s="209"/>
      <c r="Q936" s="209"/>
      <c r="R936" s="209"/>
      <c r="S936" s="209"/>
      <c r="T936" s="209"/>
      <c r="U936" s="209"/>
      <c r="V936" s="209"/>
      <c r="W936" s="209"/>
      <c r="X936" s="209"/>
      <c r="Y936" s="209"/>
      <c r="Z936" s="209"/>
    </row>
    <row r="937" spans="2:26">
      <c r="B937" s="209"/>
      <c r="C937" s="209"/>
      <c r="D937" s="237"/>
      <c r="E937" s="238"/>
      <c r="F937" s="208"/>
      <c r="G937" s="209"/>
      <c r="H937" s="209"/>
      <c r="I937" s="209"/>
      <c r="J937" s="209"/>
      <c r="K937" s="209"/>
      <c r="L937" s="209"/>
      <c r="M937" s="209"/>
      <c r="N937" s="209"/>
      <c r="O937" s="209"/>
      <c r="P937" s="209"/>
      <c r="Q937" s="209"/>
      <c r="R937" s="209"/>
      <c r="S937" s="209"/>
      <c r="T937" s="209"/>
      <c r="U937" s="209"/>
      <c r="V937" s="209"/>
      <c r="W937" s="209"/>
      <c r="X937" s="209"/>
      <c r="Y937" s="209"/>
      <c r="Z937" s="209"/>
    </row>
    <row r="938" spans="2:26">
      <c r="B938" s="209"/>
      <c r="C938" s="209"/>
      <c r="D938" s="237"/>
      <c r="E938" s="238"/>
      <c r="F938" s="208"/>
      <c r="G938" s="209"/>
      <c r="H938" s="209"/>
      <c r="I938" s="209"/>
      <c r="J938" s="209"/>
      <c r="K938" s="209"/>
      <c r="L938" s="209"/>
      <c r="M938" s="209"/>
      <c r="N938" s="209"/>
      <c r="O938" s="209"/>
      <c r="P938" s="209"/>
      <c r="Q938" s="209"/>
      <c r="R938" s="209"/>
      <c r="S938" s="209"/>
      <c r="T938" s="209"/>
      <c r="U938" s="209"/>
      <c r="V938" s="209"/>
      <c r="W938" s="209"/>
      <c r="X938" s="209"/>
      <c r="Y938" s="209"/>
      <c r="Z938" s="209"/>
    </row>
    <row r="939" spans="2:26">
      <c r="B939" s="209"/>
      <c r="C939" s="209"/>
      <c r="D939" s="237"/>
      <c r="E939" s="238"/>
      <c r="F939" s="208"/>
      <c r="G939" s="209"/>
      <c r="H939" s="209"/>
      <c r="I939" s="209"/>
      <c r="J939" s="209"/>
      <c r="K939" s="209"/>
      <c r="L939" s="209"/>
      <c r="M939" s="209"/>
      <c r="N939" s="209"/>
      <c r="O939" s="209"/>
      <c r="P939" s="209"/>
      <c r="Q939" s="209"/>
      <c r="R939" s="209"/>
      <c r="S939" s="209"/>
      <c r="T939" s="209"/>
      <c r="U939" s="209"/>
      <c r="V939" s="209"/>
      <c r="W939" s="209"/>
      <c r="X939" s="209"/>
      <c r="Y939" s="209"/>
      <c r="Z939" s="209"/>
    </row>
    <row r="940" spans="2:26">
      <c r="B940" s="209"/>
      <c r="C940" s="209"/>
      <c r="D940" s="237"/>
      <c r="E940" s="238"/>
      <c r="F940" s="208"/>
      <c r="G940" s="209"/>
      <c r="H940" s="209"/>
      <c r="I940" s="209"/>
      <c r="J940" s="209"/>
      <c r="K940" s="209"/>
      <c r="L940" s="209"/>
      <c r="M940" s="209"/>
      <c r="N940" s="209"/>
      <c r="O940" s="209"/>
      <c r="P940" s="209"/>
      <c r="Q940" s="209"/>
      <c r="R940" s="209"/>
      <c r="S940" s="209"/>
      <c r="T940" s="209"/>
      <c r="U940" s="209"/>
      <c r="V940" s="209"/>
      <c r="W940" s="209"/>
      <c r="X940" s="209"/>
      <c r="Y940" s="209"/>
      <c r="Z940" s="209"/>
    </row>
    <row r="941" spans="2:26">
      <c r="B941" s="209"/>
      <c r="C941" s="209"/>
      <c r="D941" s="237"/>
      <c r="E941" s="238"/>
      <c r="F941" s="208"/>
      <c r="G941" s="209"/>
      <c r="H941" s="209"/>
      <c r="I941" s="209"/>
      <c r="J941" s="209"/>
      <c r="K941" s="209"/>
      <c r="L941" s="209"/>
      <c r="M941" s="209"/>
      <c r="N941" s="209"/>
      <c r="O941" s="209"/>
      <c r="P941" s="209"/>
      <c r="Q941" s="209"/>
      <c r="R941" s="209"/>
      <c r="S941" s="209"/>
      <c r="T941" s="209"/>
      <c r="U941" s="209"/>
      <c r="V941" s="209"/>
      <c r="W941" s="209"/>
      <c r="X941" s="209"/>
      <c r="Y941" s="209"/>
      <c r="Z941" s="209"/>
    </row>
    <row r="942" spans="2:26">
      <c r="B942" s="209"/>
      <c r="C942" s="209"/>
      <c r="D942" s="237"/>
      <c r="E942" s="238"/>
      <c r="F942" s="208"/>
      <c r="G942" s="209"/>
      <c r="H942" s="209"/>
      <c r="I942" s="209"/>
      <c r="J942" s="209"/>
      <c r="K942" s="209"/>
      <c r="L942" s="209"/>
      <c r="M942" s="209"/>
      <c r="N942" s="209"/>
      <c r="O942" s="209"/>
      <c r="P942" s="209"/>
      <c r="Q942" s="209"/>
      <c r="R942" s="209"/>
      <c r="S942" s="209"/>
      <c r="T942" s="209"/>
      <c r="U942" s="209"/>
      <c r="V942" s="209"/>
      <c r="W942" s="209"/>
      <c r="X942" s="209"/>
      <c r="Y942" s="209"/>
      <c r="Z942" s="209"/>
    </row>
    <row r="943" spans="2:26">
      <c r="B943" s="209"/>
      <c r="C943" s="209"/>
      <c r="D943" s="237"/>
      <c r="E943" s="238"/>
      <c r="F943" s="208"/>
      <c r="G943" s="209"/>
      <c r="H943" s="209"/>
      <c r="I943" s="209"/>
      <c r="J943" s="209"/>
      <c r="K943" s="209"/>
      <c r="L943" s="209"/>
      <c r="M943" s="209"/>
      <c r="N943" s="209"/>
      <c r="O943" s="209"/>
      <c r="P943" s="209"/>
      <c r="Q943" s="209"/>
      <c r="R943" s="209"/>
      <c r="S943" s="209"/>
      <c r="T943" s="209"/>
      <c r="U943" s="209"/>
      <c r="V943" s="209"/>
      <c r="W943" s="209"/>
      <c r="X943" s="209"/>
      <c r="Y943" s="209"/>
      <c r="Z943" s="209"/>
    </row>
    <row r="944" spans="2:26">
      <c r="B944" s="209"/>
      <c r="C944" s="209"/>
      <c r="D944" s="237"/>
      <c r="E944" s="238"/>
      <c r="F944" s="208"/>
      <c r="G944" s="209"/>
      <c r="H944" s="209"/>
      <c r="I944" s="209"/>
      <c r="J944" s="209"/>
      <c r="K944" s="209"/>
      <c r="L944" s="209"/>
      <c r="M944" s="209"/>
      <c r="N944" s="209"/>
      <c r="O944" s="209"/>
      <c r="P944" s="209"/>
      <c r="Q944" s="209"/>
      <c r="R944" s="209"/>
      <c r="S944" s="209"/>
      <c r="T944" s="209"/>
      <c r="U944" s="209"/>
      <c r="V944" s="209"/>
      <c r="W944" s="209"/>
      <c r="X944" s="209"/>
      <c r="Y944" s="209"/>
      <c r="Z944" s="209"/>
    </row>
    <row r="945" spans="2:26">
      <c r="B945" s="209"/>
      <c r="C945" s="209"/>
      <c r="D945" s="237"/>
      <c r="E945" s="238"/>
      <c r="F945" s="208"/>
      <c r="G945" s="209"/>
      <c r="H945" s="209"/>
      <c r="I945" s="209"/>
      <c r="J945" s="209"/>
      <c r="K945" s="209"/>
      <c r="L945" s="209"/>
      <c r="M945" s="209"/>
      <c r="N945" s="209"/>
      <c r="O945" s="209"/>
      <c r="P945" s="209"/>
      <c r="Q945" s="209"/>
      <c r="R945" s="209"/>
      <c r="S945" s="209"/>
      <c r="T945" s="209"/>
      <c r="U945" s="209"/>
      <c r="V945" s="209"/>
      <c r="W945" s="209"/>
      <c r="X945" s="209"/>
      <c r="Y945" s="209"/>
      <c r="Z945" s="209"/>
    </row>
    <row r="946" spans="2:26">
      <c r="B946" s="209"/>
      <c r="C946" s="209"/>
      <c r="D946" s="237"/>
      <c r="E946" s="238"/>
      <c r="F946" s="208"/>
      <c r="G946" s="209"/>
      <c r="H946" s="209"/>
      <c r="I946" s="209"/>
      <c r="J946" s="209"/>
      <c r="K946" s="209"/>
      <c r="L946" s="209"/>
      <c r="M946" s="209"/>
      <c r="N946" s="209"/>
      <c r="O946" s="209"/>
      <c r="P946" s="209"/>
      <c r="Q946" s="209"/>
      <c r="R946" s="209"/>
      <c r="S946" s="209"/>
      <c r="T946" s="209"/>
      <c r="U946" s="209"/>
      <c r="V946" s="209"/>
      <c r="W946" s="209"/>
      <c r="X946" s="209"/>
      <c r="Y946" s="209"/>
      <c r="Z946" s="209"/>
    </row>
    <row r="947" spans="2:26">
      <c r="B947" s="209"/>
      <c r="C947" s="209"/>
      <c r="D947" s="237"/>
      <c r="E947" s="238"/>
      <c r="F947" s="208"/>
      <c r="G947" s="209"/>
      <c r="H947" s="209"/>
      <c r="I947" s="209"/>
      <c r="J947" s="209"/>
      <c r="K947" s="209"/>
      <c r="L947" s="209"/>
      <c r="M947" s="209"/>
      <c r="N947" s="209"/>
      <c r="O947" s="209"/>
      <c r="P947" s="209"/>
      <c r="Q947" s="209"/>
      <c r="R947" s="209"/>
      <c r="S947" s="209"/>
      <c r="T947" s="209"/>
      <c r="U947" s="209"/>
      <c r="V947" s="209"/>
      <c r="W947" s="209"/>
      <c r="X947" s="209"/>
      <c r="Y947" s="209"/>
      <c r="Z947" s="209"/>
    </row>
    <row r="948" spans="2:26">
      <c r="B948" s="209"/>
      <c r="C948" s="209"/>
      <c r="D948" s="237"/>
      <c r="E948" s="238"/>
      <c r="F948" s="208"/>
      <c r="G948" s="209"/>
      <c r="H948" s="209"/>
      <c r="I948" s="209"/>
      <c r="J948" s="209"/>
      <c r="K948" s="209"/>
      <c r="L948" s="209"/>
      <c r="M948" s="209"/>
      <c r="N948" s="209"/>
      <c r="O948" s="209"/>
      <c r="P948" s="209"/>
      <c r="Q948" s="209"/>
      <c r="R948" s="209"/>
      <c r="S948" s="209"/>
      <c r="T948" s="209"/>
      <c r="U948" s="209"/>
      <c r="V948" s="209"/>
      <c r="W948" s="209"/>
      <c r="X948" s="209"/>
      <c r="Y948" s="209"/>
      <c r="Z948" s="209"/>
    </row>
    <row r="949" spans="2:26">
      <c r="B949" s="209"/>
      <c r="C949" s="209"/>
      <c r="D949" s="237"/>
      <c r="E949" s="238"/>
      <c r="F949" s="208"/>
      <c r="G949" s="209"/>
      <c r="H949" s="209"/>
      <c r="I949" s="209"/>
      <c r="J949" s="209"/>
      <c r="K949" s="209"/>
      <c r="L949" s="209"/>
      <c r="M949" s="209"/>
      <c r="N949" s="209"/>
      <c r="O949" s="209"/>
      <c r="P949" s="209"/>
      <c r="Q949" s="209"/>
      <c r="R949" s="209"/>
      <c r="S949" s="209"/>
      <c r="T949" s="209"/>
      <c r="U949" s="209"/>
      <c r="V949" s="209"/>
      <c r="W949" s="209"/>
      <c r="X949" s="209"/>
      <c r="Y949" s="209"/>
      <c r="Z949" s="209"/>
    </row>
    <row r="950" spans="2:26">
      <c r="B950" s="209"/>
      <c r="C950" s="209"/>
      <c r="D950" s="237"/>
      <c r="E950" s="238"/>
      <c r="F950" s="208"/>
      <c r="G950" s="209"/>
      <c r="H950" s="209"/>
      <c r="I950" s="209"/>
      <c r="J950" s="209"/>
      <c r="K950" s="209"/>
      <c r="L950" s="209"/>
      <c r="M950" s="209"/>
      <c r="N950" s="209"/>
      <c r="O950" s="209"/>
      <c r="P950" s="209"/>
      <c r="Q950" s="209"/>
      <c r="R950" s="209"/>
      <c r="S950" s="209"/>
      <c r="T950" s="209"/>
      <c r="U950" s="209"/>
      <c r="V950" s="209"/>
      <c r="W950" s="209"/>
      <c r="X950" s="209"/>
      <c r="Y950" s="209"/>
      <c r="Z950" s="209"/>
    </row>
    <row r="951" spans="2:26">
      <c r="B951" s="209"/>
      <c r="C951" s="209"/>
      <c r="D951" s="237"/>
      <c r="E951" s="238"/>
      <c r="F951" s="208"/>
      <c r="G951" s="209"/>
      <c r="H951" s="209"/>
      <c r="I951" s="209"/>
      <c r="J951" s="209"/>
      <c r="K951" s="209"/>
      <c r="L951" s="209"/>
      <c r="M951" s="209"/>
      <c r="N951" s="209"/>
      <c r="O951" s="209"/>
      <c r="P951" s="209"/>
      <c r="Q951" s="209"/>
      <c r="R951" s="209"/>
      <c r="S951" s="209"/>
      <c r="T951" s="209"/>
      <c r="U951" s="209"/>
      <c r="V951" s="209"/>
      <c r="W951" s="209"/>
      <c r="X951" s="209"/>
      <c r="Y951" s="209"/>
      <c r="Z951" s="209"/>
    </row>
    <row r="952" spans="2:26">
      <c r="B952" s="209"/>
      <c r="C952" s="209"/>
      <c r="D952" s="237"/>
      <c r="E952" s="238"/>
      <c r="F952" s="208"/>
      <c r="G952" s="209"/>
      <c r="H952" s="209"/>
      <c r="I952" s="209"/>
      <c r="J952" s="209"/>
      <c r="K952" s="209"/>
      <c r="L952" s="209"/>
      <c r="M952" s="209"/>
      <c r="N952" s="209"/>
      <c r="O952" s="209"/>
      <c r="P952" s="209"/>
      <c r="Q952" s="209"/>
      <c r="R952" s="209"/>
      <c r="S952" s="209"/>
      <c r="T952" s="209"/>
      <c r="U952" s="209"/>
      <c r="V952" s="209"/>
      <c r="W952" s="209"/>
      <c r="X952" s="209"/>
      <c r="Y952" s="209"/>
      <c r="Z952" s="209"/>
    </row>
    <row r="953" spans="2:26">
      <c r="B953" s="209"/>
      <c r="C953" s="209"/>
      <c r="D953" s="237"/>
      <c r="E953" s="238"/>
      <c r="F953" s="208"/>
      <c r="G953" s="209"/>
      <c r="H953" s="209"/>
      <c r="I953" s="209"/>
      <c r="J953" s="209"/>
      <c r="K953" s="209"/>
      <c r="L953" s="209"/>
      <c r="M953" s="209"/>
      <c r="N953" s="209"/>
      <c r="O953" s="209"/>
      <c r="P953" s="209"/>
      <c r="Q953" s="209"/>
      <c r="R953" s="209"/>
      <c r="S953" s="209"/>
      <c r="T953" s="209"/>
      <c r="U953" s="209"/>
      <c r="V953" s="209"/>
      <c r="W953" s="209"/>
      <c r="X953" s="209"/>
      <c r="Y953" s="209"/>
      <c r="Z953" s="209"/>
    </row>
    <row r="954" spans="2:26">
      <c r="B954" s="209"/>
      <c r="C954" s="209"/>
      <c r="D954" s="237"/>
      <c r="E954" s="238"/>
      <c r="F954" s="208"/>
      <c r="G954" s="209"/>
      <c r="H954" s="209"/>
      <c r="I954" s="209"/>
      <c r="J954" s="209"/>
      <c r="K954" s="209"/>
      <c r="L954" s="209"/>
      <c r="M954" s="209"/>
      <c r="N954" s="209"/>
      <c r="O954" s="209"/>
      <c r="P954" s="209"/>
      <c r="Q954" s="209"/>
      <c r="R954" s="209"/>
      <c r="S954" s="209"/>
      <c r="T954" s="209"/>
      <c r="U954" s="209"/>
      <c r="V954" s="209"/>
      <c r="W954" s="209"/>
      <c r="X954" s="209"/>
      <c r="Y954" s="209"/>
      <c r="Z954" s="209"/>
    </row>
    <row r="955" spans="2:26">
      <c r="B955" s="209"/>
      <c r="C955" s="209"/>
      <c r="D955" s="237"/>
      <c r="E955" s="238"/>
      <c r="F955" s="208"/>
      <c r="G955" s="209"/>
      <c r="H955" s="209"/>
      <c r="I955" s="209"/>
      <c r="J955" s="209"/>
      <c r="K955" s="209"/>
      <c r="L955" s="209"/>
      <c r="M955" s="209"/>
      <c r="N955" s="209"/>
      <c r="O955" s="209"/>
      <c r="P955" s="209"/>
      <c r="Q955" s="209"/>
      <c r="R955" s="209"/>
      <c r="S955" s="209"/>
      <c r="T955" s="209"/>
      <c r="U955" s="209"/>
      <c r="V955" s="209"/>
      <c r="W955" s="209"/>
      <c r="X955" s="209"/>
      <c r="Y955" s="209"/>
      <c r="Z955" s="209"/>
    </row>
    <row r="956" spans="2:26">
      <c r="B956" s="209"/>
      <c r="C956" s="209"/>
      <c r="D956" s="237"/>
      <c r="E956" s="238"/>
      <c r="F956" s="208"/>
      <c r="G956" s="209"/>
      <c r="H956" s="209"/>
      <c r="I956" s="209"/>
      <c r="J956" s="209"/>
      <c r="K956" s="209"/>
      <c r="L956" s="209"/>
      <c r="M956" s="209"/>
      <c r="N956" s="209"/>
      <c r="O956" s="209"/>
      <c r="P956" s="209"/>
      <c r="Q956" s="209"/>
      <c r="R956" s="209"/>
      <c r="S956" s="209"/>
      <c r="T956" s="209"/>
      <c r="U956" s="209"/>
      <c r="V956" s="209"/>
      <c r="W956" s="209"/>
      <c r="X956" s="209"/>
      <c r="Y956" s="209"/>
      <c r="Z956" s="209"/>
    </row>
    <row r="957" spans="2:26">
      <c r="B957" s="209"/>
      <c r="C957" s="209"/>
      <c r="D957" s="237"/>
      <c r="E957" s="238"/>
      <c r="F957" s="208"/>
      <c r="G957" s="209"/>
      <c r="H957" s="209"/>
      <c r="I957" s="209"/>
      <c r="J957" s="209"/>
      <c r="K957" s="209"/>
      <c r="L957" s="209"/>
      <c r="M957" s="209"/>
      <c r="N957" s="209"/>
      <c r="O957" s="209"/>
      <c r="P957" s="209"/>
      <c r="Q957" s="209"/>
      <c r="R957" s="209"/>
      <c r="S957" s="209"/>
      <c r="T957" s="209"/>
      <c r="U957" s="209"/>
      <c r="V957" s="209"/>
      <c r="W957" s="209"/>
      <c r="X957" s="209"/>
      <c r="Y957" s="209"/>
      <c r="Z957" s="209"/>
    </row>
    <row r="958" spans="2:26">
      <c r="B958" s="209"/>
      <c r="C958" s="209"/>
      <c r="D958" s="237"/>
      <c r="E958" s="238"/>
      <c r="F958" s="208"/>
      <c r="G958" s="209"/>
      <c r="H958" s="209"/>
      <c r="I958" s="209"/>
      <c r="J958" s="209"/>
      <c r="K958" s="209"/>
      <c r="L958" s="209"/>
      <c r="M958" s="209"/>
      <c r="N958" s="209"/>
      <c r="O958" s="209"/>
      <c r="P958" s="209"/>
      <c r="Q958" s="209"/>
      <c r="R958" s="209"/>
      <c r="S958" s="209"/>
      <c r="T958" s="209"/>
      <c r="U958" s="209"/>
      <c r="V958" s="209"/>
      <c r="W958" s="209"/>
      <c r="X958" s="209"/>
      <c r="Y958" s="209"/>
      <c r="Z958" s="209"/>
    </row>
    <row r="959" spans="2:26">
      <c r="B959" s="209"/>
      <c r="C959" s="209"/>
      <c r="D959" s="237"/>
      <c r="E959" s="238"/>
      <c r="F959" s="208"/>
      <c r="G959" s="209"/>
      <c r="H959" s="209"/>
      <c r="I959" s="209"/>
      <c r="J959" s="209"/>
      <c r="K959" s="209"/>
      <c r="L959" s="209"/>
      <c r="M959" s="209"/>
      <c r="N959" s="209"/>
      <c r="O959" s="209"/>
      <c r="P959" s="209"/>
      <c r="Q959" s="209"/>
      <c r="R959" s="209"/>
      <c r="S959" s="209"/>
      <c r="T959" s="209"/>
      <c r="U959" s="209"/>
      <c r="V959" s="209"/>
      <c r="W959" s="209"/>
      <c r="X959" s="209"/>
      <c r="Y959" s="209"/>
      <c r="Z959" s="209"/>
    </row>
    <row r="960" spans="2:26">
      <c r="B960" s="209"/>
      <c r="C960" s="209"/>
      <c r="D960" s="237"/>
      <c r="E960" s="238"/>
      <c r="F960" s="208"/>
      <c r="G960" s="209"/>
      <c r="H960" s="209"/>
      <c r="I960" s="209"/>
      <c r="J960" s="209"/>
      <c r="K960" s="209"/>
      <c r="L960" s="209"/>
      <c r="M960" s="209"/>
      <c r="N960" s="209"/>
      <c r="O960" s="209"/>
      <c r="P960" s="209"/>
      <c r="Q960" s="209"/>
      <c r="R960" s="209"/>
      <c r="S960" s="209"/>
      <c r="T960" s="209"/>
      <c r="U960" s="209"/>
      <c r="V960" s="209"/>
      <c r="W960" s="209"/>
      <c r="X960" s="209"/>
      <c r="Y960" s="209"/>
      <c r="Z960" s="209"/>
    </row>
    <row r="961" spans="2:26">
      <c r="B961" s="209"/>
      <c r="C961" s="209"/>
      <c r="D961" s="237"/>
      <c r="E961" s="238"/>
      <c r="F961" s="208"/>
      <c r="G961" s="209"/>
      <c r="H961" s="209"/>
      <c r="I961" s="209"/>
      <c r="J961" s="209"/>
      <c r="K961" s="209"/>
      <c r="L961" s="209"/>
      <c r="M961" s="209"/>
      <c r="N961" s="209"/>
      <c r="O961" s="209"/>
      <c r="P961" s="209"/>
      <c r="Q961" s="209"/>
      <c r="R961" s="209"/>
      <c r="S961" s="209"/>
      <c r="T961" s="209"/>
      <c r="U961" s="209"/>
      <c r="V961" s="209"/>
      <c r="W961" s="209"/>
      <c r="X961" s="209"/>
      <c r="Y961" s="209"/>
      <c r="Z961" s="209"/>
    </row>
    <row r="962" spans="2:26">
      <c r="B962" s="209"/>
      <c r="C962" s="209"/>
      <c r="D962" s="237"/>
      <c r="E962" s="238"/>
      <c r="F962" s="208"/>
      <c r="G962" s="209"/>
      <c r="H962" s="209"/>
      <c r="I962" s="209"/>
      <c r="J962" s="209"/>
      <c r="K962" s="209"/>
      <c r="L962" s="209"/>
      <c r="M962" s="209"/>
      <c r="N962" s="209"/>
      <c r="O962" s="209"/>
      <c r="P962" s="209"/>
      <c r="Q962" s="209"/>
      <c r="R962" s="209"/>
      <c r="S962" s="209"/>
      <c r="T962" s="209"/>
      <c r="U962" s="209"/>
      <c r="V962" s="209"/>
      <c r="W962" s="209"/>
      <c r="X962" s="209"/>
      <c r="Y962" s="209"/>
      <c r="Z962" s="209"/>
    </row>
    <row r="963" spans="2:26">
      <c r="B963" s="209"/>
      <c r="C963" s="209"/>
      <c r="D963" s="237"/>
      <c r="E963" s="238"/>
      <c r="F963" s="208"/>
      <c r="G963" s="209"/>
      <c r="H963" s="209"/>
      <c r="I963" s="209"/>
      <c r="J963" s="209"/>
      <c r="K963" s="209"/>
      <c r="L963" s="209"/>
      <c r="M963" s="209"/>
      <c r="N963" s="209"/>
      <c r="O963" s="209"/>
      <c r="P963" s="209"/>
      <c r="Q963" s="209"/>
      <c r="R963" s="209"/>
      <c r="S963" s="209"/>
      <c r="T963" s="209"/>
      <c r="U963" s="209"/>
      <c r="V963" s="209"/>
      <c r="W963" s="209"/>
      <c r="X963" s="209"/>
      <c r="Y963" s="209"/>
      <c r="Z963" s="209"/>
    </row>
    <row r="964" spans="2:26">
      <c r="B964" s="209"/>
      <c r="C964" s="209"/>
      <c r="D964" s="237"/>
      <c r="E964" s="238"/>
      <c r="F964" s="208"/>
      <c r="G964" s="209"/>
      <c r="H964" s="209"/>
      <c r="I964" s="209"/>
      <c r="J964" s="209"/>
      <c r="K964" s="209"/>
      <c r="L964" s="209"/>
      <c r="M964" s="209"/>
      <c r="N964" s="209"/>
      <c r="O964" s="209"/>
      <c r="P964" s="209"/>
      <c r="Q964" s="209"/>
      <c r="R964" s="209"/>
      <c r="S964" s="209"/>
      <c r="T964" s="209"/>
      <c r="U964" s="209"/>
      <c r="V964" s="209"/>
      <c r="W964" s="209"/>
      <c r="X964" s="209"/>
      <c r="Y964" s="209"/>
      <c r="Z964" s="209"/>
    </row>
    <row r="965" spans="2:26">
      <c r="B965" s="209"/>
      <c r="C965" s="209"/>
      <c r="D965" s="237"/>
      <c r="E965" s="238"/>
      <c r="F965" s="208"/>
      <c r="G965" s="209"/>
      <c r="H965" s="209"/>
      <c r="I965" s="209"/>
      <c r="J965" s="209"/>
      <c r="K965" s="209"/>
      <c r="L965" s="209"/>
      <c r="M965" s="209"/>
      <c r="N965" s="209"/>
      <c r="O965" s="209"/>
      <c r="P965" s="209"/>
      <c r="Q965" s="209"/>
      <c r="R965" s="209"/>
      <c r="S965" s="209"/>
      <c r="T965" s="209"/>
      <c r="U965" s="209"/>
      <c r="V965" s="209"/>
      <c r="W965" s="209"/>
      <c r="X965" s="209"/>
      <c r="Y965" s="209"/>
      <c r="Z965" s="209"/>
    </row>
    <row r="966" spans="2:26">
      <c r="B966" s="209"/>
      <c r="C966" s="209"/>
      <c r="D966" s="237"/>
      <c r="E966" s="238"/>
      <c r="F966" s="208"/>
      <c r="G966" s="209"/>
      <c r="H966" s="209"/>
      <c r="I966" s="209"/>
      <c r="J966" s="209"/>
      <c r="K966" s="209"/>
      <c r="L966" s="209"/>
      <c r="M966" s="209"/>
      <c r="N966" s="209"/>
      <c r="O966" s="209"/>
      <c r="P966" s="209"/>
      <c r="Q966" s="209"/>
      <c r="R966" s="209"/>
      <c r="S966" s="209"/>
      <c r="T966" s="209"/>
      <c r="U966" s="209"/>
      <c r="V966" s="209"/>
      <c r="W966" s="209"/>
      <c r="X966" s="209"/>
      <c r="Y966" s="209"/>
      <c r="Z966" s="209"/>
    </row>
    <row r="967" spans="2:26">
      <c r="B967" s="209"/>
      <c r="C967" s="209"/>
      <c r="D967" s="237"/>
      <c r="E967" s="238"/>
      <c r="F967" s="208"/>
      <c r="G967" s="209"/>
      <c r="H967" s="209"/>
      <c r="I967" s="209"/>
      <c r="J967" s="209"/>
      <c r="K967" s="209"/>
      <c r="L967" s="209"/>
      <c r="M967" s="209"/>
      <c r="N967" s="209"/>
      <c r="O967" s="209"/>
      <c r="P967" s="209"/>
      <c r="Q967" s="209"/>
      <c r="R967" s="209"/>
      <c r="S967" s="209"/>
      <c r="T967" s="209"/>
      <c r="U967" s="209"/>
      <c r="V967" s="209"/>
      <c r="W967" s="209"/>
      <c r="X967" s="209"/>
      <c r="Y967" s="209"/>
      <c r="Z967" s="209"/>
    </row>
    <row r="968" spans="2:26">
      <c r="B968" s="209"/>
      <c r="C968" s="209"/>
      <c r="D968" s="237"/>
      <c r="E968" s="238"/>
      <c r="F968" s="208"/>
      <c r="G968" s="209"/>
      <c r="H968" s="209"/>
      <c r="I968" s="209"/>
      <c r="J968" s="209"/>
      <c r="K968" s="209"/>
      <c r="L968" s="209"/>
      <c r="M968" s="209"/>
      <c r="N968" s="209"/>
      <c r="O968" s="209"/>
      <c r="P968" s="209"/>
      <c r="Q968" s="209"/>
      <c r="R968" s="209"/>
      <c r="S968" s="209"/>
      <c r="T968" s="209"/>
      <c r="U968" s="209"/>
      <c r="V968" s="209"/>
      <c r="W968" s="209"/>
      <c r="X968" s="209"/>
      <c r="Y968" s="209"/>
      <c r="Z968" s="209"/>
    </row>
    <row r="969" spans="2:26">
      <c r="B969" s="209"/>
      <c r="C969" s="209"/>
      <c r="D969" s="237"/>
      <c r="E969" s="238"/>
      <c r="F969" s="208"/>
      <c r="G969" s="209"/>
      <c r="H969" s="209"/>
      <c r="I969" s="209"/>
      <c r="J969" s="209"/>
      <c r="K969" s="209"/>
      <c r="L969" s="209"/>
      <c r="M969" s="209"/>
      <c r="N969" s="209"/>
      <c r="O969" s="209"/>
      <c r="P969" s="209"/>
      <c r="Q969" s="209"/>
      <c r="R969" s="209"/>
      <c r="S969" s="209"/>
      <c r="T969" s="209"/>
      <c r="U969" s="209"/>
      <c r="V969" s="209"/>
      <c r="W969" s="209"/>
      <c r="X969" s="209"/>
      <c r="Y969" s="209"/>
      <c r="Z969" s="209"/>
    </row>
    <row r="970" spans="2:26">
      <c r="B970" s="209"/>
      <c r="C970" s="209"/>
      <c r="D970" s="237"/>
      <c r="E970" s="238"/>
      <c r="F970" s="208"/>
      <c r="G970" s="209"/>
      <c r="H970" s="209"/>
      <c r="I970" s="209"/>
      <c r="J970" s="209"/>
      <c r="K970" s="209"/>
      <c r="L970" s="209"/>
      <c r="M970" s="209"/>
      <c r="N970" s="209"/>
      <c r="O970" s="209"/>
      <c r="P970" s="209"/>
      <c r="Q970" s="209"/>
      <c r="R970" s="209"/>
      <c r="S970" s="209"/>
      <c r="T970" s="209"/>
      <c r="U970" s="209"/>
      <c r="V970" s="209"/>
      <c r="W970" s="209"/>
      <c r="X970" s="209"/>
      <c r="Y970" s="209"/>
      <c r="Z970" s="209"/>
    </row>
    <row r="971" spans="2:26">
      <c r="B971" s="209"/>
      <c r="C971" s="209"/>
      <c r="D971" s="237"/>
      <c r="E971" s="238"/>
      <c r="F971" s="208"/>
      <c r="G971" s="209"/>
      <c r="H971" s="209"/>
      <c r="I971" s="209"/>
      <c r="J971" s="209"/>
      <c r="K971" s="209"/>
      <c r="L971" s="209"/>
      <c r="M971" s="209"/>
      <c r="N971" s="209"/>
      <c r="O971" s="209"/>
      <c r="P971" s="209"/>
      <c r="Q971" s="209"/>
      <c r="R971" s="209"/>
      <c r="S971" s="209"/>
      <c r="T971" s="209"/>
      <c r="U971" s="209"/>
      <c r="V971" s="209"/>
      <c r="W971" s="209"/>
      <c r="X971" s="209"/>
      <c r="Y971" s="209"/>
      <c r="Z971" s="209"/>
    </row>
    <row r="972" spans="2:26">
      <c r="B972" s="209"/>
      <c r="C972" s="209"/>
      <c r="D972" s="237"/>
      <c r="E972" s="238"/>
      <c r="F972" s="208"/>
      <c r="G972" s="209"/>
      <c r="H972" s="209"/>
      <c r="I972" s="209"/>
      <c r="J972" s="209"/>
      <c r="K972" s="209"/>
      <c r="L972" s="209"/>
      <c r="M972" s="209"/>
      <c r="N972" s="209"/>
      <c r="O972" s="209"/>
      <c r="P972" s="209"/>
      <c r="Q972" s="209"/>
      <c r="R972" s="209"/>
      <c r="S972" s="209"/>
      <c r="T972" s="209"/>
      <c r="U972" s="209"/>
      <c r="V972" s="209"/>
      <c r="W972" s="209"/>
      <c r="X972" s="209"/>
      <c r="Y972" s="209"/>
      <c r="Z972" s="209"/>
    </row>
    <row r="973" spans="2:26">
      <c r="B973" s="209"/>
      <c r="C973" s="209"/>
      <c r="D973" s="237"/>
      <c r="E973" s="238"/>
      <c r="F973" s="208"/>
      <c r="G973" s="209"/>
      <c r="H973" s="209"/>
      <c r="I973" s="209"/>
      <c r="J973" s="209"/>
      <c r="K973" s="209"/>
      <c r="L973" s="209"/>
      <c r="M973" s="209"/>
      <c r="N973" s="209"/>
      <c r="O973" s="209"/>
      <c r="P973" s="209"/>
      <c r="Q973" s="209"/>
      <c r="R973" s="209"/>
      <c r="S973" s="209"/>
      <c r="T973" s="209"/>
      <c r="U973" s="209"/>
      <c r="V973" s="209"/>
      <c r="W973" s="209"/>
      <c r="X973" s="209"/>
      <c r="Y973" s="209"/>
      <c r="Z973" s="209"/>
    </row>
    <row r="974" spans="2:26">
      <c r="B974" s="209"/>
      <c r="C974" s="209"/>
      <c r="D974" s="237"/>
      <c r="E974" s="238"/>
      <c r="F974" s="208"/>
      <c r="G974" s="209"/>
      <c r="H974" s="209"/>
      <c r="I974" s="209"/>
      <c r="J974" s="209"/>
      <c r="K974" s="209"/>
      <c r="L974" s="209"/>
      <c r="M974" s="209"/>
      <c r="N974" s="209"/>
      <c r="O974" s="209"/>
      <c r="P974" s="209"/>
      <c r="Q974" s="209"/>
      <c r="R974" s="209"/>
      <c r="S974" s="209"/>
      <c r="T974" s="209"/>
      <c r="U974" s="209"/>
      <c r="V974" s="209"/>
      <c r="W974" s="209"/>
      <c r="X974" s="209"/>
      <c r="Y974" s="209"/>
      <c r="Z974" s="209"/>
    </row>
    <row r="975" spans="2:26">
      <c r="B975" s="209"/>
      <c r="C975" s="209"/>
      <c r="D975" s="237"/>
      <c r="E975" s="238"/>
      <c r="F975" s="208"/>
      <c r="G975" s="209"/>
      <c r="H975" s="209"/>
      <c r="I975" s="209"/>
      <c r="J975" s="209"/>
      <c r="K975" s="209"/>
      <c r="L975" s="209"/>
      <c r="M975" s="209"/>
      <c r="N975" s="209"/>
      <c r="O975" s="209"/>
      <c r="P975" s="209"/>
      <c r="Q975" s="209"/>
      <c r="R975" s="209"/>
      <c r="S975" s="209"/>
      <c r="T975" s="209"/>
      <c r="U975" s="209"/>
      <c r="V975" s="209"/>
      <c r="W975" s="209"/>
      <c r="X975" s="209"/>
      <c r="Y975" s="209"/>
      <c r="Z975" s="209"/>
    </row>
    <row r="976" spans="2:26">
      <c r="B976" s="209"/>
      <c r="C976" s="209"/>
      <c r="D976" s="237"/>
      <c r="E976" s="238"/>
      <c r="F976" s="208"/>
      <c r="G976" s="209"/>
      <c r="H976" s="209"/>
      <c r="I976" s="209"/>
      <c r="J976" s="209"/>
      <c r="K976" s="209"/>
      <c r="L976" s="209"/>
      <c r="M976" s="209"/>
      <c r="N976" s="209"/>
      <c r="O976" s="209"/>
      <c r="P976" s="209"/>
      <c r="Q976" s="209"/>
      <c r="R976" s="209"/>
      <c r="S976" s="209"/>
      <c r="T976" s="209"/>
      <c r="U976" s="209"/>
      <c r="V976" s="209"/>
      <c r="W976" s="209"/>
      <c r="X976" s="209"/>
      <c r="Y976" s="209"/>
      <c r="Z976" s="209"/>
    </row>
    <row r="977" spans="2:26">
      <c r="B977" s="209"/>
      <c r="C977" s="209"/>
      <c r="D977" s="237"/>
      <c r="E977" s="238"/>
      <c r="F977" s="208"/>
      <c r="G977" s="209"/>
      <c r="H977" s="209"/>
      <c r="I977" s="209"/>
      <c r="J977" s="209"/>
      <c r="K977" s="209"/>
      <c r="L977" s="209"/>
      <c r="M977" s="209"/>
      <c r="N977" s="209"/>
      <c r="O977" s="209"/>
      <c r="P977" s="209"/>
      <c r="Q977" s="209"/>
      <c r="R977" s="209"/>
      <c r="S977" s="209"/>
      <c r="T977" s="209"/>
      <c r="U977" s="209"/>
      <c r="V977" s="209"/>
      <c r="W977" s="209"/>
      <c r="X977" s="209"/>
      <c r="Y977" s="209"/>
      <c r="Z977" s="209"/>
    </row>
    <row r="978" spans="2:26">
      <c r="B978" s="209"/>
      <c r="C978" s="209"/>
      <c r="D978" s="237"/>
      <c r="E978" s="238"/>
      <c r="F978" s="208"/>
      <c r="G978" s="209"/>
      <c r="H978" s="209"/>
      <c r="I978" s="209"/>
      <c r="J978" s="209"/>
      <c r="K978" s="209"/>
      <c r="L978" s="209"/>
      <c r="M978" s="209"/>
      <c r="N978" s="209"/>
      <c r="O978" s="209"/>
      <c r="P978" s="209"/>
      <c r="Q978" s="209"/>
      <c r="R978" s="209"/>
      <c r="S978" s="209"/>
      <c r="T978" s="209"/>
      <c r="U978" s="209"/>
      <c r="V978" s="209"/>
      <c r="W978" s="209"/>
      <c r="X978" s="209"/>
      <c r="Y978" s="209"/>
      <c r="Z978" s="209"/>
    </row>
    <row r="979" spans="2:26">
      <c r="B979" s="209"/>
      <c r="C979" s="209"/>
      <c r="D979" s="237"/>
      <c r="E979" s="238"/>
      <c r="F979" s="208"/>
      <c r="G979" s="209"/>
      <c r="H979" s="209"/>
      <c r="I979" s="209"/>
      <c r="J979" s="209"/>
      <c r="K979" s="209"/>
      <c r="L979" s="209"/>
      <c r="M979" s="209"/>
      <c r="N979" s="209"/>
      <c r="O979" s="209"/>
      <c r="P979" s="209"/>
      <c r="Q979" s="209"/>
      <c r="R979" s="209"/>
      <c r="S979" s="209"/>
      <c r="T979" s="209"/>
      <c r="U979" s="209"/>
      <c r="V979" s="209"/>
      <c r="W979" s="209"/>
      <c r="X979" s="209"/>
      <c r="Y979" s="209"/>
      <c r="Z979" s="209"/>
    </row>
    <row r="980" spans="2:26">
      <c r="B980" s="209"/>
      <c r="C980" s="209"/>
      <c r="D980" s="237"/>
      <c r="E980" s="238"/>
      <c r="F980" s="208"/>
      <c r="G980" s="209"/>
      <c r="H980" s="209"/>
      <c r="I980" s="209"/>
      <c r="J980" s="209"/>
      <c r="K980" s="209"/>
      <c r="L980" s="209"/>
      <c r="M980" s="209"/>
      <c r="N980" s="209"/>
      <c r="O980" s="209"/>
      <c r="P980" s="209"/>
      <c r="Q980" s="209"/>
      <c r="R980" s="209"/>
      <c r="S980" s="209"/>
      <c r="T980" s="209"/>
      <c r="U980" s="209"/>
      <c r="V980" s="209"/>
      <c r="W980" s="209"/>
      <c r="X980" s="209"/>
      <c r="Y980" s="209"/>
      <c r="Z980" s="209"/>
    </row>
    <row r="981" spans="2:26">
      <c r="B981" s="209"/>
      <c r="C981" s="209"/>
      <c r="D981" s="237"/>
      <c r="E981" s="238"/>
      <c r="F981" s="208"/>
      <c r="G981" s="209"/>
      <c r="H981" s="209"/>
      <c r="I981" s="209"/>
      <c r="J981" s="209"/>
      <c r="K981" s="209"/>
      <c r="L981" s="209"/>
      <c r="M981" s="209"/>
      <c r="N981" s="209"/>
      <c r="O981" s="209"/>
      <c r="P981" s="209"/>
      <c r="Q981" s="209"/>
      <c r="R981" s="209"/>
      <c r="S981" s="209"/>
      <c r="T981" s="209"/>
      <c r="U981" s="209"/>
      <c r="V981" s="209"/>
      <c r="W981" s="209"/>
      <c r="X981" s="209"/>
      <c r="Y981" s="209"/>
      <c r="Z981" s="209"/>
    </row>
    <row r="982" spans="2:26">
      <c r="B982" s="209"/>
      <c r="C982" s="209"/>
      <c r="D982" s="237"/>
      <c r="E982" s="238"/>
      <c r="F982" s="208"/>
      <c r="G982" s="209"/>
      <c r="H982" s="209"/>
      <c r="I982" s="209"/>
      <c r="J982" s="209"/>
      <c r="K982" s="209"/>
      <c r="L982" s="209"/>
      <c r="M982" s="209"/>
      <c r="N982" s="209"/>
      <c r="O982" s="209"/>
      <c r="P982" s="209"/>
      <c r="Q982" s="209"/>
      <c r="R982" s="209"/>
      <c r="S982" s="209"/>
      <c r="T982" s="209"/>
      <c r="U982" s="209"/>
      <c r="V982" s="209"/>
      <c r="W982" s="209"/>
      <c r="X982" s="209"/>
      <c r="Y982" s="209"/>
      <c r="Z982" s="209"/>
    </row>
    <row r="983" spans="2:26">
      <c r="B983" s="209"/>
      <c r="C983" s="209"/>
      <c r="D983" s="237"/>
      <c r="E983" s="238"/>
      <c r="F983" s="208"/>
      <c r="G983" s="209"/>
      <c r="H983" s="209"/>
      <c r="I983" s="209"/>
      <c r="J983" s="209"/>
      <c r="K983" s="209"/>
      <c r="L983" s="209"/>
      <c r="M983" s="209"/>
      <c r="N983" s="209"/>
      <c r="O983" s="209"/>
      <c r="P983" s="209"/>
      <c r="Q983" s="209"/>
      <c r="R983" s="209"/>
      <c r="S983" s="209"/>
      <c r="T983" s="209"/>
      <c r="U983" s="209"/>
      <c r="V983" s="209"/>
      <c r="W983" s="209"/>
      <c r="X983" s="209"/>
      <c r="Y983" s="209"/>
      <c r="Z983" s="209"/>
    </row>
    <row r="984" spans="2:26">
      <c r="B984" s="209"/>
      <c r="C984" s="209"/>
      <c r="D984" s="237"/>
      <c r="E984" s="238"/>
      <c r="F984" s="208"/>
      <c r="G984" s="209"/>
      <c r="H984" s="209"/>
      <c r="I984" s="209"/>
      <c r="J984" s="209"/>
      <c r="K984" s="209"/>
      <c r="L984" s="209"/>
      <c r="M984" s="209"/>
      <c r="N984" s="209"/>
      <c r="O984" s="209"/>
      <c r="P984" s="209"/>
      <c r="Q984" s="209"/>
      <c r="R984" s="209"/>
      <c r="S984" s="209"/>
      <c r="T984" s="209"/>
      <c r="U984" s="209"/>
      <c r="V984" s="209"/>
      <c r="W984" s="209"/>
      <c r="X984" s="209"/>
      <c r="Y984" s="209"/>
      <c r="Z984" s="209"/>
    </row>
    <row r="985" spans="2:26">
      <c r="B985" s="209"/>
      <c r="C985" s="209"/>
      <c r="D985" s="237"/>
      <c r="E985" s="238"/>
      <c r="F985" s="208"/>
      <c r="G985" s="209"/>
      <c r="H985" s="209"/>
      <c r="I985" s="209"/>
      <c r="J985" s="209"/>
      <c r="K985" s="209"/>
      <c r="L985" s="209"/>
      <c r="M985" s="209"/>
      <c r="N985" s="209"/>
      <c r="O985" s="209"/>
      <c r="P985" s="209"/>
      <c r="Q985" s="209"/>
      <c r="R985" s="209"/>
      <c r="S985" s="209"/>
      <c r="T985" s="209"/>
      <c r="U985" s="209"/>
      <c r="V985" s="209"/>
      <c r="W985" s="209"/>
      <c r="X985" s="209"/>
      <c r="Y985" s="209"/>
      <c r="Z985" s="209"/>
    </row>
    <row r="986" spans="2:26">
      <c r="B986" s="209"/>
      <c r="C986" s="209"/>
      <c r="D986" s="237"/>
      <c r="E986" s="238"/>
      <c r="F986" s="208"/>
      <c r="G986" s="209"/>
      <c r="H986" s="209"/>
      <c r="I986" s="209"/>
      <c r="J986" s="209"/>
      <c r="K986" s="209"/>
      <c r="L986" s="209"/>
      <c r="M986" s="209"/>
      <c r="N986" s="209"/>
      <c r="O986" s="209"/>
      <c r="P986" s="209"/>
      <c r="Q986" s="209"/>
      <c r="R986" s="209"/>
      <c r="S986" s="209"/>
      <c r="T986" s="209"/>
      <c r="U986" s="209"/>
      <c r="V986" s="209"/>
      <c r="W986" s="209"/>
      <c r="X986" s="209"/>
      <c r="Y986" s="209"/>
      <c r="Z986" s="209"/>
    </row>
    <row r="987" spans="2:26">
      <c r="B987" s="209"/>
      <c r="C987" s="209"/>
      <c r="D987" s="237"/>
      <c r="E987" s="238"/>
    </row>
    <row r="988" spans="2:26">
      <c r="B988" s="209"/>
      <c r="C988" s="209"/>
      <c r="D988" s="237"/>
      <c r="E988" s="238"/>
    </row>
    <row r="989" spans="2:26">
      <c r="B989" s="209"/>
      <c r="C989" s="209"/>
      <c r="D989" s="237"/>
      <c r="E989" s="238"/>
    </row>
  </sheetData>
  <mergeCells count="37">
    <mergeCell ref="A19:E19"/>
    <mergeCell ref="A20:B20"/>
    <mergeCell ref="C14:E14"/>
    <mergeCell ref="C15:E15"/>
    <mergeCell ref="A42:B42"/>
    <mergeCell ref="A48:B48"/>
    <mergeCell ref="A53:B53"/>
    <mergeCell ref="A65:B65"/>
    <mergeCell ref="A82:B82"/>
    <mergeCell ref="A93:B93"/>
    <mergeCell ref="A58:B58"/>
    <mergeCell ref="A68:B68"/>
    <mergeCell ref="A73:B73"/>
    <mergeCell ref="A77:B77"/>
    <mergeCell ref="A85:B85"/>
    <mergeCell ref="A90:B90"/>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1:D1"/>
    <mergeCell ref="A4:E4"/>
    <mergeCell ref="A5:E5"/>
    <mergeCell ref="C6:E6"/>
    <mergeCell ref="C7:E7"/>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5" customWidth="1"/>
    <col min="3" max="7" width="24.5" customWidth="1"/>
    <col min="8" max="8" width="24.5" style="140" customWidth="1"/>
    <col min="9" max="26" width="6.5" customWidth="1"/>
  </cols>
  <sheetData>
    <row r="1" spans="1:26" ht="36" customHeight="1">
      <c r="A1" s="267" t="s">
        <v>1689</v>
      </c>
      <c r="B1" s="267"/>
      <c r="C1" s="267"/>
      <c r="D1" s="267"/>
      <c r="E1" s="267"/>
      <c r="F1" s="267"/>
      <c r="G1" s="267"/>
      <c r="H1" s="267"/>
      <c r="I1" s="6"/>
      <c r="J1" s="2"/>
      <c r="K1" s="2"/>
      <c r="L1" s="2"/>
      <c r="M1" s="2"/>
      <c r="N1" s="2"/>
      <c r="O1" s="2"/>
      <c r="P1" s="2"/>
      <c r="Q1" s="2"/>
      <c r="R1" s="2"/>
      <c r="S1" s="2"/>
      <c r="T1" s="2"/>
      <c r="U1" s="2"/>
      <c r="V1" s="2"/>
      <c r="W1" s="2"/>
      <c r="X1" s="2"/>
      <c r="Y1" s="2"/>
      <c r="Z1" s="2"/>
    </row>
    <row r="2" spans="1:26" ht="36" customHeight="1">
      <c r="A2" s="265" t="s">
        <v>3</v>
      </c>
      <c r="B2" s="266"/>
      <c r="C2" s="129" t="s">
        <v>161</v>
      </c>
      <c r="D2" s="129" t="s">
        <v>162</v>
      </c>
      <c r="E2" s="129" t="s">
        <v>163</v>
      </c>
      <c r="F2" s="129" t="s">
        <v>164</v>
      </c>
      <c r="G2" s="127" t="s">
        <v>165</v>
      </c>
      <c r="H2" s="129" t="s">
        <v>166</v>
      </c>
      <c r="I2" s="6"/>
      <c r="J2" s="6"/>
      <c r="K2" s="6"/>
      <c r="L2" s="6"/>
      <c r="M2" s="6"/>
      <c r="N2" s="6"/>
      <c r="O2" s="6"/>
      <c r="P2" s="6"/>
      <c r="Q2" s="6"/>
      <c r="R2" s="6"/>
      <c r="S2" s="6"/>
      <c r="T2" s="6"/>
      <c r="U2" s="6"/>
      <c r="V2" s="6"/>
      <c r="W2" s="6"/>
      <c r="X2" s="6"/>
      <c r="Y2" s="6"/>
      <c r="Z2" s="6"/>
    </row>
    <row r="3" spans="1:26" ht="63.75" customHeight="1">
      <c r="A3" s="98" t="s">
        <v>32</v>
      </c>
      <c r="B3" s="98" t="s">
        <v>167</v>
      </c>
      <c r="C3" s="130"/>
      <c r="D3" s="130"/>
      <c r="E3" s="131" t="s">
        <v>168</v>
      </c>
      <c r="F3" s="130"/>
      <c r="G3" s="132"/>
      <c r="H3" s="131" t="s">
        <v>169</v>
      </c>
      <c r="I3" s="6"/>
      <c r="J3" s="2"/>
      <c r="K3" s="2"/>
      <c r="L3" s="2"/>
      <c r="M3" s="2"/>
      <c r="N3" s="2"/>
      <c r="O3" s="2"/>
      <c r="P3" s="2"/>
      <c r="Q3" s="2"/>
      <c r="R3" s="2"/>
      <c r="S3" s="2"/>
      <c r="T3" s="2"/>
      <c r="U3" s="2"/>
      <c r="V3" s="2"/>
      <c r="W3" s="2"/>
      <c r="X3" s="2"/>
      <c r="Y3" s="2"/>
      <c r="Z3" s="2"/>
    </row>
    <row r="4" spans="1:26" ht="48" customHeight="1">
      <c r="A4" s="98" t="s">
        <v>33</v>
      </c>
      <c r="B4" s="98" t="s">
        <v>170</v>
      </c>
      <c r="C4" s="130"/>
      <c r="D4" s="130"/>
      <c r="E4" s="131" t="s">
        <v>168</v>
      </c>
      <c r="F4" s="130"/>
      <c r="G4" s="132"/>
      <c r="H4" s="131" t="s">
        <v>171</v>
      </c>
      <c r="I4" s="6"/>
      <c r="J4" s="2"/>
      <c r="K4" s="2"/>
      <c r="L4" s="2"/>
      <c r="M4" s="2"/>
      <c r="N4" s="2"/>
      <c r="O4" s="2"/>
      <c r="P4" s="2"/>
      <c r="Q4" s="2"/>
      <c r="R4" s="2"/>
      <c r="S4" s="2"/>
      <c r="T4" s="2"/>
      <c r="U4" s="2"/>
      <c r="V4" s="2"/>
      <c r="W4" s="2"/>
      <c r="X4" s="2"/>
      <c r="Y4" s="2"/>
      <c r="Z4" s="2"/>
    </row>
    <row r="5" spans="1:26" ht="48" customHeight="1">
      <c r="A5" s="98" t="s">
        <v>34</v>
      </c>
      <c r="B5" s="98" t="s">
        <v>35</v>
      </c>
      <c r="C5" s="130"/>
      <c r="D5" s="130"/>
      <c r="E5" s="131" t="s">
        <v>168</v>
      </c>
      <c r="F5" s="130"/>
      <c r="G5" s="132"/>
      <c r="H5" s="131" t="s">
        <v>171</v>
      </c>
      <c r="I5" s="6"/>
      <c r="J5" s="2"/>
      <c r="K5" s="2"/>
      <c r="L5" s="2"/>
      <c r="M5" s="2"/>
      <c r="N5" s="2"/>
      <c r="O5" s="2"/>
      <c r="P5" s="2"/>
      <c r="Q5" s="2"/>
      <c r="R5" s="2"/>
      <c r="S5" s="2"/>
      <c r="T5" s="2"/>
      <c r="U5" s="2"/>
      <c r="V5" s="2"/>
      <c r="W5" s="2"/>
      <c r="X5" s="2"/>
      <c r="Y5" s="2"/>
      <c r="Z5" s="2"/>
    </row>
    <row r="6" spans="1:26" ht="63.75" customHeight="1">
      <c r="A6" s="98" t="s">
        <v>36</v>
      </c>
      <c r="B6" s="98" t="s">
        <v>1590</v>
      </c>
      <c r="C6" s="130"/>
      <c r="D6" s="130"/>
      <c r="E6" s="131" t="s">
        <v>172</v>
      </c>
      <c r="F6" s="130"/>
      <c r="G6" s="132"/>
      <c r="H6" s="131" t="s">
        <v>169</v>
      </c>
      <c r="I6" s="6"/>
      <c r="J6" s="2"/>
      <c r="K6" s="2"/>
      <c r="L6" s="2"/>
      <c r="M6" s="2"/>
      <c r="N6" s="2"/>
      <c r="O6" s="2"/>
      <c r="P6" s="2"/>
      <c r="Q6" s="2"/>
      <c r="R6" s="2"/>
      <c r="S6" s="2"/>
      <c r="T6" s="2"/>
      <c r="U6" s="2"/>
      <c r="V6" s="2"/>
      <c r="W6" s="2"/>
      <c r="X6" s="2"/>
      <c r="Y6" s="2"/>
      <c r="Z6" s="2"/>
    </row>
    <row r="7" spans="1:26" ht="48" customHeight="1">
      <c r="A7" s="98" t="s">
        <v>37</v>
      </c>
      <c r="B7" s="98" t="s">
        <v>373</v>
      </c>
      <c r="C7" s="130"/>
      <c r="D7" s="130"/>
      <c r="E7" s="131" t="s">
        <v>172</v>
      </c>
      <c r="F7" s="130"/>
      <c r="G7" s="132"/>
      <c r="H7" s="131" t="s">
        <v>169</v>
      </c>
      <c r="I7" s="6"/>
      <c r="J7" s="2"/>
      <c r="K7" s="2"/>
      <c r="L7" s="2"/>
      <c r="M7" s="2"/>
      <c r="N7" s="2"/>
      <c r="O7" s="2"/>
      <c r="P7" s="2"/>
      <c r="Q7" s="2"/>
      <c r="R7" s="2"/>
      <c r="S7" s="2"/>
      <c r="T7" s="2"/>
      <c r="U7" s="2"/>
      <c r="V7" s="2"/>
      <c r="W7" s="2"/>
      <c r="X7" s="2"/>
      <c r="Y7" s="2"/>
      <c r="Z7" s="2"/>
    </row>
    <row r="8" spans="1:26" ht="48" customHeight="1">
      <c r="A8" s="98" t="s">
        <v>38</v>
      </c>
      <c r="B8" s="99" t="s">
        <v>173</v>
      </c>
      <c r="C8" s="130"/>
      <c r="D8" s="131" t="s">
        <v>174</v>
      </c>
      <c r="E8" s="131" t="s">
        <v>175</v>
      </c>
      <c r="F8" s="131" t="s">
        <v>176</v>
      </c>
      <c r="G8" s="133" t="s">
        <v>176</v>
      </c>
      <c r="H8" s="131" t="s">
        <v>169</v>
      </c>
      <c r="I8" s="6"/>
      <c r="J8" s="2"/>
      <c r="K8" s="2"/>
      <c r="L8" s="2"/>
      <c r="M8" s="2"/>
      <c r="N8" s="2"/>
      <c r="O8" s="2"/>
      <c r="P8" s="2"/>
      <c r="Q8" s="2"/>
      <c r="R8" s="2"/>
      <c r="S8" s="2"/>
      <c r="T8" s="2"/>
      <c r="U8" s="2"/>
      <c r="V8" s="2"/>
      <c r="W8" s="2"/>
      <c r="X8" s="2"/>
      <c r="Y8" s="2"/>
      <c r="Z8" s="2"/>
    </row>
    <row r="9" spans="1:26" ht="36" customHeight="1">
      <c r="A9" s="265" t="s">
        <v>4</v>
      </c>
      <c r="B9" s="266"/>
      <c r="C9" s="129" t="str">
        <f>$C$2</f>
        <v>CIS Critical Security Controls v6.1</v>
      </c>
      <c r="D9" s="129" t="str">
        <f>$D$2</f>
        <v>HIPAA</v>
      </c>
      <c r="E9" s="129" t="str">
        <f>$E$2</f>
        <v>ISO 27002:2013</v>
      </c>
      <c r="F9" s="129" t="str">
        <f>$F$2</f>
        <v>NIST Cybersecurity Framework</v>
      </c>
      <c r="G9" s="127" t="str">
        <f>$G$2</f>
        <v>NIST SP 800-171r1</v>
      </c>
      <c r="H9" s="129" t="str">
        <f>$H$2</f>
        <v>NIST SP 800-53r4</v>
      </c>
      <c r="I9" s="6"/>
      <c r="J9" s="6"/>
      <c r="K9" s="6"/>
      <c r="L9" s="6"/>
      <c r="M9" s="6"/>
      <c r="N9" s="6"/>
      <c r="O9" s="6"/>
      <c r="P9" s="6"/>
      <c r="Q9" s="6"/>
      <c r="R9" s="6"/>
      <c r="S9" s="6"/>
      <c r="T9" s="6"/>
      <c r="U9" s="6"/>
      <c r="V9" s="6"/>
      <c r="W9" s="6"/>
      <c r="X9" s="6"/>
      <c r="Y9" s="6"/>
      <c r="Z9" s="6"/>
    </row>
    <row r="10" spans="1:26" ht="54" customHeight="1">
      <c r="A10" s="98" t="s">
        <v>39</v>
      </c>
      <c r="B10" s="98" t="s">
        <v>40</v>
      </c>
      <c r="C10" s="130"/>
      <c r="D10" s="130"/>
      <c r="E10" s="130"/>
      <c r="F10" s="130"/>
      <c r="G10" s="132"/>
      <c r="H10" s="130"/>
      <c r="I10" s="6"/>
      <c r="J10" s="2"/>
      <c r="K10" s="2"/>
      <c r="L10" s="2"/>
      <c r="M10" s="2"/>
      <c r="N10" s="2"/>
      <c r="O10" s="2"/>
      <c r="P10" s="2"/>
      <c r="Q10" s="2"/>
      <c r="R10" s="2"/>
      <c r="S10" s="2"/>
      <c r="T10" s="2"/>
      <c r="U10" s="2"/>
      <c r="V10" s="2"/>
      <c r="W10" s="2"/>
      <c r="X10" s="2"/>
      <c r="Y10" s="2"/>
      <c r="Z10" s="2"/>
    </row>
    <row r="11" spans="1:26" ht="54" customHeight="1">
      <c r="A11" s="98" t="s">
        <v>41</v>
      </c>
      <c r="B11" s="98" t="s">
        <v>42</v>
      </c>
      <c r="C11" s="130"/>
      <c r="D11" s="130"/>
      <c r="E11" s="130"/>
      <c r="F11" s="130"/>
      <c r="G11" s="132"/>
      <c r="H11" s="130"/>
      <c r="I11" s="6"/>
      <c r="J11" s="2"/>
      <c r="K11" s="2"/>
      <c r="L11" s="2"/>
      <c r="M11" s="2"/>
      <c r="N11" s="2"/>
      <c r="O11" s="2"/>
      <c r="P11" s="2"/>
      <c r="Q11" s="2"/>
      <c r="R11" s="2"/>
      <c r="S11" s="2"/>
      <c r="T11" s="2"/>
      <c r="U11" s="2"/>
      <c r="V11" s="2"/>
      <c r="W11" s="2"/>
      <c r="X11" s="2"/>
      <c r="Y11" s="2"/>
      <c r="Z11" s="2"/>
    </row>
    <row r="12" spans="1:26" ht="54" customHeight="1">
      <c r="A12" s="98" t="s">
        <v>43</v>
      </c>
      <c r="B12" s="98" t="s">
        <v>1683</v>
      </c>
      <c r="C12" s="130"/>
      <c r="D12" s="130"/>
      <c r="E12" s="131" t="s">
        <v>168</v>
      </c>
      <c r="F12" s="130"/>
      <c r="G12" s="132"/>
      <c r="H12" s="130"/>
      <c r="I12" s="6"/>
      <c r="J12" s="2"/>
      <c r="K12" s="2"/>
      <c r="L12" s="2"/>
      <c r="M12" s="2"/>
      <c r="N12" s="2"/>
      <c r="O12" s="2"/>
      <c r="P12" s="2"/>
      <c r="Q12" s="2"/>
      <c r="R12" s="2"/>
      <c r="S12" s="2"/>
      <c r="T12" s="2"/>
      <c r="U12" s="2"/>
      <c r="V12" s="2"/>
      <c r="W12" s="2"/>
      <c r="X12" s="2"/>
      <c r="Y12" s="2"/>
      <c r="Z12" s="2"/>
    </row>
    <row r="13" spans="1:26" ht="63.75" customHeight="1">
      <c r="A13" s="98" t="s">
        <v>44</v>
      </c>
      <c r="B13" s="98" t="s">
        <v>374</v>
      </c>
      <c r="C13" s="130"/>
      <c r="D13" s="130"/>
      <c r="E13" s="131" t="s">
        <v>177</v>
      </c>
      <c r="F13" s="130"/>
      <c r="G13" s="132"/>
      <c r="H13" s="130"/>
      <c r="I13" s="6"/>
      <c r="J13" s="2"/>
      <c r="K13" s="2"/>
      <c r="L13" s="2"/>
      <c r="M13" s="2"/>
      <c r="N13" s="2"/>
      <c r="O13" s="2"/>
      <c r="P13" s="2"/>
      <c r="Q13" s="2"/>
      <c r="R13" s="2"/>
      <c r="S13" s="2"/>
      <c r="T13" s="2"/>
      <c r="U13" s="2"/>
      <c r="V13" s="2"/>
      <c r="W13" s="2"/>
      <c r="X13" s="2"/>
      <c r="Y13" s="2"/>
      <c r="Z13" s="2"/>
    </row>
    <row r="14" spans="1:26" ht="54" customHeight="1">
      <c r="A14" s="98" t="s">
        <v>45</v>
      </c>
      <c r="B14" s="98" t="s">
        <v>375</v>
      </c>
      <c r="C14" s="130"/>
      <c r="D14" s="130"/>
      <c r="E14" s="131" t="s">
        <v>168</v>
      </c>
      <c r="F14" s="130"/>
      <c r="G14" s="132"/>
      <c r="H14" s="130"/>
      <c r="I14" s="6"/>
      <c r="J14" s="2"/>
      <c r="K14" s="2"/>
      <c r="L14" s="2"/>
      <c r="M14" s="2"/>
      <c r="N14" s="2"/>
      <c r="O14" s="2"/>
      <c r="P14" s="2"/>
      <c r="Q14" s="2"/>
      <c r="R14" s="2"/>
      <c r="S14" s="2"/>
      <c r="T14" s="2"/>
      <c r="U14" s="2"/>
      <c r="V14" s="2"/>
      <c r="W14" s="2"/>
      <c r="X14" s="2"/>
      <c r="Y14" s="2"/>
      <c r="Z14" s="2"/>
    </row>
    <row r="15" spans="1:26" ht="63.75" customHeight="1">
      <c r="A15" s="98" t="s">
        <v>46</v>
      </c>
      <c r="B15" s="98" t="s">
        <v>1591</v>
      </c>
      <c r="C15" s="130"/>
      <c r="D15" s="130"/>
      <c r="E15" s="131" t="s">
        <v>178</v>
      </c>
      <c r="F15" s="130"/>
      <c r="G15" s="132"/>
      <c r="H15" s="131" t="s">
        <v>179</v>
      </c>
      <c r="I15" s="6"/>
      <c r="J15" s="2"/>
      <c r="K15" s="2"/>
      <c r="L15" s="2"/>
      <c r="M15" s="2"/>
      <c r="N15" s="2"/>
      <c r="O15" s="2"/>
      <c r="P15" s="2"/>
      <c r="Q15" s="2"/>
      <c r="R15" s="2"/>
      <c r="S15" s="2"/>
      <c r="T15" s="2"/>
      <c r="U15" s="2"/>
      <c r="V15" s="2"/>
      <c r="W15" s="2"/>
      <c r="X15" s="2"/>
      <c r="Y15" s="2"/>
      <c r="Z15" s="2"/>
    </row>
    <row r="16" spans="1:26" ht="82.5" customHeight="1">
      <c r="A16" s="98" t="s">
        <v>47</v>
      </c>
      <c r="B16" s="98" t="s">
        <v>376</v>
      </c>
      <c r="C16" s="130"/>
      <c r="D16" s="130"/>
      <c r="E16" s="131" t="s">
        <v>168</v>
      </c>
      <c r="F16" s="130"/>
      <c r="G16" s="132"/>
      <c r="H16" s="130"/>
      <c r="I16" s="6"/>
      <c r="J16" s="2"/>
      <c r="K16" s="2"/>
      <c r="L16" s="2"/>
      <c r="M16" s="2"/>
      <c r="N16" s="2"/>
      <c r="O16" s="2"/>
      <c r="P16" s="2"/>
      <c r="Q16" s="2"/>
      <c r="R16" s="2"/>
      <c r="S16" s="2"/>
      <c r="T16" s="2"/>
      <c r="U16" s="2"/>
      <c r="V16" s="2"/>
      <c r="W16" s="2"/>
      <c r="X16" s="2"/>
      <c r="Y16" s="2"/>
      <c r="Z16" s="2"/>
    </row>
    <row r="17" spans="1:26" ht="46.5" customHeight="1">
      <c r="A17" s="265" t="s">
        <v>48</v>
      </c>
      <c r="B17" s="266"/>
      <c r="C17" s="129" t="str">
        <f>$C$2</f>
        <v>CIS Critical Security Controls v6.1</v>
      </c>
      <c r="D17" s="129" t="str">
        <f>$D$2</f>
        <v>HIPAA</v>
      </c>
      <c r="E17" s="129" t="str">
        <f>$E$2</f>
        <v>ISO 27002:2013</v>
      </c>
      <c r="F17" s="129" t="str">
        <f>$F$2</f>
        <v>NIST Cybersecurity Framework</v>
      </c>
      <c r="G17" s="127" t="str">
        <f>$G$2</f>
        <v>NIST SP 800-171r1</v>
      </c>
      <c r="H17" s="129" t="str">
        <f>$H$2</f>
        <v>NIST SP 800-53r4</v>
      </c>
      <c r="I17" s="6"/>
      <c r="J17" s="6"/>
      <c r="K17" s="6"/>
      <c r="L17" s="6"/>
      <c r="M17" s="6"/>
      <c r="N17" s="6"/>
      <c r="O17" s="6"/>
      <c r="P17" s="6"/>
      <c r="Q17" s="6"/>
      <c r="R17" s="6"/>
      <c r="S17" s="6"/>
      <c r="T17" s="6"/>
      <c r="U17" s="6"/>
      <c r="V17" s="6"/>
      <c r="W17" s="6"/>
      <c r="X17" s="6"/>
      <c r="Y17" s="6"/>
      <c r="Z17" s="6"/>
    </row>
    <row r="18" spans="1:26" ht="48.75" customHeight="1">
      <c r="A18" s="98" t="s">
        <v>49</v>
      </c>
      <c r="B18" s="98" t="s">
        <v>377</v>
      </c>
      <c r="C18" s="131" t="s">
        <v>180</v>
      </c>
      <c r="D18" s="130"/>
      <c r="E18" s="131" t="s">
        <v>181</v>
      </c>
      <c r="F18" s="131" t="s">
        <v>182</v>
      </c>
      <c r="G18" s="133" t="s">
        <v>183</v>
      </c>
      <c r="H18" s="131" t="s">
        <v>184</v>
      </c>
      <c r="I18" s="6" t="s">
        <v>185</v>
      </c>
      <c r="J18" s="2"/>
      <c r="K18" s="2"/>
      <c r="L18" s="2"/>
      <c r="M18" s="2"/>
      <c r="N18" s="2"/>
      <c r="O18" s="2"/>
      <c r="P18" s="2"/>
      <c r="Q18" s="2"/>
      <c r="R18" s="2"/>
      <c r="S18" s="2"/>
      <c r="T18" s="2"/>
      <c r="U18" s="2"/>
      <c r="V18" s="2"/>
      <c r="W18" s="2"/>
      <c r="X18" s="2"/>
      <c r="Y18" s="2"/>
      <c r="Z18" s="2"/>
    </row>
    <row r="19" spans="1:26" ht="48" customHeight="1">
      <c r="A19" s="98" t="s">
        <v>51</v>
      </c>
      <c r="B19" s="98" t="s">
        <v>378</v>
      </c>
      <c r="C19" s="131" t="s">
        <v>186</v>
      </c>
      <c r="D19" s="130"/>
      <c r="E19" s="131" t="s">
        <v>187</v>
      </c>
      <c r="F19" s="131" t="s">
        <v>188</v>
      </c>
      <c r="G19" s="133" t="s">
        <v>189</v>
      </c>
      <c r="H19" s="131" t="s">
        <v>190</v>
      </c>
      <c r="I19" s="6" t="s">
        <v>50</v>
      </c>
      <c r="J19" s="2"/>
      <c r="K19" s="2"/>
      <c r="L19" s="2"/>
      <c r="M19" s="2"/>
      <c r="N19" s="2"/>
      <c r="O19" s="2"/>
      <c r="P19" s="2"/>
      <c r="Q19" s="2"/>
      <c r="R19" s="2"/>
      <c r="S19" s="2"/>
      <c r="T19" s="2"/>
      <c r="U19" s="2"/>
      <c r="V19" s="2"/>
      <c r="W19" s="2"/>
      <c r="X19" s="2"/>
      <c r="Y19" s="2"/>
      <c r="Z19" s="2"/>
    </row>
    <row r="20" spans="1:26" ht="48" customHeight="1">
      <c r="A20" s="98" t="s">
        <v>53</v>
      </c>
      <c r="B20" s="98" t="s">
        <v>379</v>
      </c>
      <c r="C20" s="131" t="s">
        <v>191</v>
      </c>
      <c r="D20" s="130"/>
      <c r="E20" s="131">
        <v>6.2</v>
      </c>
      <c r="F20" s="131" t="s">
        <v>192</v>
      </c>
      <c r="G20" s="133" t="s">
        <v>1064</v>
      </c>
      <c r="H20" s="131" t="s">
        <v>194</v>
      </c>
      <c r="I20" s="6" t="s">
        <v>195</v>
      </c>
      <c r="J20" s="2"/>
      <c r="K20" s="2"/>
      <c r="L20" s="2"/>
      <c r="M20" s="2"/>
      <c r="N20" s="2"/>
      <c r="O20" s="2"/>
      <c r="P20" s="2"/>
      <c r="Q20" s="2"/>
      <c r="R20" s="2"/>
      <c r="S20" s="2"/>
      <c r="T20" s="2"/>
      <c r="U20" s="2"/>
      <c r="V20" s="2"/>
      <c r="W20" s="2"/>
      <c r="X20" s="2"/>
      <c r="Y20" s="2"/>
      <c r="Z20" s="2"/>
    </row>
    <row r="21" spans="1:26" ht="79.5" customHeight="1">
      <c r="A21" s="98" t="s">
        <v>55</v>
      </c>
      <c r="B21" s="98" t="s">
        <v>56</v>
      </c>
      <c r="C21" s="131" t="s">
        <v>196</v>
      </c>
      <c r="D21" s="130"/>
      <c r="E21" s="131" t="s">
        <v>197</v>
      </c>
      <c r="F21" s="131" t="s">
        <v>198</v>
      </c>
      <c r="G21" s="132"/>
      <c r="H21" s="131" t="s">
        <v>199</v>
      </c>
      <c r="I21" s="6" t="s">
        <v>200</v>
      </c>
      <c r="J21" s="2"/>
      <c r="K21" s="2"/>
      <c r="L21" s="2"/>
      <c r="M21" s="2"/>
      <c r="N21" s="2"/>
      <c r="O21" s="2"/>
      <c r="P21" s="2"/>
      <c r="Q21" s="2"/>
      <c r="R21" s="2"/>
      <c r="S21" s="2"/>
      <c r="T21" s="2"/>
      <c r="U21" s="2"/>
      <c r="V21" s="2"/>
      <c r="W21" s="2"/>
      <c r="X21" s="2"/>
      <c r="Y21" s="2"/>
      <c r="Z21" s="2"/>
    </row>
    <row r="22" spans="1:26" ht="63" customHeight="1">
      <c r="A22" s="98" t="s">
        <v>57</v>
      </c>
      <c r="B22" s="98" t="s">
        <v>58</v>
      </c>
      <c r="C22" s="131" t="s">
        <v>201</v>
      </c>
      <c r="D22" s="130"/>
      <c r="E22" s="131" t="s">
        <v>202</v>
      </c>
      <c r="F22" s="131" t="s">
        <v>203</v>
      </c>
      <c r="G22" s="132"/>
      <c r="H22" s="130"/>
      <c r="I22" s="6" t="s">
        <v>204</v>
      </c>
      <c r="J22" s="2"/>
      <c r="K22" s="2"/>
      <c r="L22" s="2"/>
      <c r="M22" s="2"/>
      <c r="N22" s="2"/>
      <c r="O22" s="2"/>
      <c r="P22" s="2"/>
      <c r="Q22" s="2"/>
      <c r="R22" s="2"/>
      <c r="S22" s="2"/>
      <c r="T22" s="2"/>
      <c r="U22" s="2"/>
      <c r="V22" s="2"/>
      <c r="W22" s="2"/>
      <c r="X22" s="2"/>
      <c r="Y22" s="2"/>
      <c r="Z22" s="2"/>
    </row>
    <row r="23" spans="1:26" ht="36" customHeight="1">
      <c r="A23" s="98" t="s">
        <v>59</v>
      </c>
      <c r="B23" s="98" t="s">
        <v>380</v>
      </c>
      <c r="C23" s="131" t="s">
        <v>191</v>
      </c>
      <c r="D23" s="130"/>
      <c r="E23" s="131" t="s">
        <v>202</v>
      </c>
      <c r="F23" s="130"/>
      <c r="G23" s="132"/>
      <c r="H23" s="131" t="s">
        <v>205</v>
      </c>
      <c r="I23" s="6" t="s">
        <v>206</v>
      </c>
      <c r="J23" s="2"/>
      <c r="K23" s="2"/>
      <c r="L23" s="2"/>
      <c r="M23" s="2"/>
      <c r="N23" s="2"/>
      <c r="O23" s="2"/>
      <c r="P23" s="2"/>
      <c r="Q23" s="2"/>
      <c r="R23" s="2"/>
      <c r="S23" s="2"/>
      <c r="T23" s="2"/>
      <c r="U23" s="2"/>
      <c r="V23" s="2"/>
      <c r="W23" s="2"/>
      <c r="X23" s="2"/>
      <c r="Y23" s="2"/>
      <c r="Z23" s="2"/>
    </row>
    <row r="24" spans="1:26" ht="46.5" customHeight="1">
      <c r="A24" s="265" t="s">
        <v>60</v>
      </c>
      <c r="B24" s="266"/>
      <c r="C24" s="129" t="str">
        <f>$C$2</f>
        <v>CIS Critical Security Controls v6.1</v>
      </c>
      <c r="D24" s="129" t="str">
        <f>$D$2</f>
        <v>HIPAA</v>
      </c>
      <c r="E24" s="129" t="str">
        <f>$E$2</f>
        <v>ISO 27002:2013</v>
      </c>
      <c r="F24" s="129" t="str">
        <f>$F$2</f>
        <v>NIST Cybersecurity Framework</v>
      </c>
      <c r="G24" s="127" t="str">
        <f>$G$2</f>
        <v>NIST SP 800-171r1</v>
      </c>
      <c r="H24" s="129" t="str">
        <f>$H$2</f>
        <v>NIST SP 800-53r4</v>
      </c>
      <c r="I24" s="6"/>
      <c r="J24" s="2"/>
      <c r="K24" s="2"/>
      <c r="L24" s="2"/>
      <c r="M24" s="2"/>
      <c r="N24" s="2"/>
      <c r="O24" s="2"/>
      <c r="P24" s="2"/>
      <c r="Q24" s="2"/>
      <c r="R24" s="2"/>
      <c r="S24" s="2"/>
      <c r="T24" s="2"/>
      <c r="U24" s="2"/>
      <c r="V24" s="2"/>
      <c r="W24" s="2"/>
      <c r="X24" s="2"/>
      <c r="Y24" s="2"/>
      <c r="Z24" s="2"/>
    </row>
    <row r="25" spans="1:26" ht="79.5" customHeight="1">
      <c r="A25" s="98" t="s">
        <v>61</v>
      </c>
      <c r="B25" s="99" t="s">
        <v>1595</v>
      </c>
      <c r="C25" s="131" t="s">
        <v>201</v>
      </c>
      <c r="D25" s="134"/>
      <c r="E25" s="131" t="s">
        <v>207</v>
      </c>
      <c r="F25" s="131" t="s">
        <v>208</v>
      </c>
      <c r="G25" s="133" t="s">
        <v>209</v>
      </c>
      <c r="H25" s="131" t="s">
        <v>210</v>
      </c>
      <c r="I25" s="7" t="s">
        <v>62</v>
      </c>
      <c r="J25" s="8"/>
      <c r="K25" s="8"/>
      <c r="L25" s="8"/>
      <c r="M25" s="8"/>
      <c r="N25" s="8"/>
      <c r="O25" s="8"/>
      <c r="P25" s="8"/>
      <c r="Q25" s="8"/>
      <c r="R25" s="8"/>
      <c r="S25" s="8"/>
      <c r="T25" s="9"/>
      <c r="U25" s="9"/>
      <c r="V25" s="9"/>
      <c r="W25" s="9"/>
      <c r="X25" s="9"/>
      <c r="Y25" s="9"/>
      <c r="Z25" s="9"/>
    </row>
    <row r="26" spans="1:26" ht="72" customHeight="1">
      <c r="A26" s="98" t="s">
        <v>63</v>
      </c>
      <c r="B26" s="97" t="s">
        <v>1654</v>
      </c>
      <c r="C26" s="131" t="s">
        <v>201</v>
      </c>
      <c r="D26" s="134"/>
      <c r="E26" s="131" t="s">
        <v>211</v>
      </c>
      <c r="F26" s="131" t="s">
        <v>208</v>
      </c>
      <c r="G26" s="133" t="s">
        <v>212</v>
      </c>
      <c r="H26" s="131" t="s">
        <v>213</v>
      </c>
      <c r="I26" s="6" t="s">
        <v>64</v>
      </c>
      <c r="J26" s="2"/>
      <c r="K26" s="2"/>
      <c r="L26" s="2"/>
      <c r="M26" s="2"/>
      <c r="N26" s="2"/>
      <c r="O26" s="2"/>
      <c r="P26" s="2"/>
      <c r="Q26" s="2"/>
      <c r="R26" s="2"/>
      <c r="S26" s="2"/>
      <c r="T26" s="2"/>
      <c r="U26" s="2"/>
      <c r="V26" s="2"/>
      <c r="W26" s="2"/>
      <c r="X26" s="2"/>
      <c r="Y26" s="2"/>
      <c r="Z26" s="2"/>
    </row>
    <row r="27" spans="1:26" ht="63.75" customHeight="1">
      <c r="A27" s="98" t="s">
        <v>65</v>
      </c>
      <c r="B27" s="99" t="s">
        <v>1597</v>
      </c>
      <c r="C27" s="131" t="s">
        <v>201</v>
      </c>
      <c r="D27" s="134"/>
      <c r="E27" s="131" t="s">
        <v>214</v>
      </c>
      <c r="F27" s="131" t="s">
        <v>215</v>
      </c>
      <c r="G27" s="132"/>
      <c r="H27" s="130"/>
      <c r="I27" s="6" t="s">
        <v>66</v>
      </c>
      <c r="J27" s="2"/>
      <c r="K27" s="2"/>
      <c r="L27" s="2"/>
      <c r="M27" s="2"/>
      <c r="N27" s="2"/>
      <c r="O27" s="2"/>
      <c r="P27" s="2"/>
      <c r="Q27" s="2"/>
      <c r="R27" s="2"/>
      <c r="S27" s="2"/>
      <c r="T27" s="2"/>
      <c r="U27" s="2"/>
      <c r="V27" s="2"/>
      <c r="W27" s="2"/>
      <c r="X27" s="2"/>
      <c r="Y27" s="2"/>
      <c r="Z27" s="2"/>
    </row>
    <row r="28" spans="1:26" ht="63.75" customHeight="1">
      <c r="A28" s="98" t="s">
        <v>67</v>
      </c>
      <c r="B28" s="99" t="s">
        <v>1596</v>
      </c>
      <c r="C28" s="131" t="s">
        <v>201</v>
      </c>
      <c r="D28" s="134"/>
      <c r="E28" s="131" t="s">
        <v>214</v>
      </c>
      <c r="F28" s="131" t="s">
        <v>215</v>
      </c>
      <c r="G28" s="132"/>
      <c r="H28" s="130"/>
      <c r="I28" s="6" t="s">
        <v>68</v>
      </c>
      <c r="J28" s="2"/>
      <c r="K28" s="2"/>
      <c r="L28" s="2"/>
      <c r="M28" s="2"/>
      <c r="N28" s="2"/>
      <c r="O28" s="2"/>
      <c r="P28" s="2"/>
      <c r="Q28" s="2"/>
      <c r="R28" s="2"/>
      <c r="S28" s="2"/>
      <c r="T28" s="2"/>
      <c r="U28" s="2"/>
      <c r="V28" s="2"/>
      <c r="W28" s="2"/>
      <c r="X28" s="2"/>
      <c r="Y28" s="2"/>
      <c r="Z28" s="2"/>
    </row>
    <row r="29" spans="1:26" ht="75" customHeight="1">
      <c r="A29" s="98" t="s">
        <v>69</v>
      </c>
      <c r="B29" s="99" t="s">
        <v>1598</v>
      </c>
      <c r="C29" s="131" t="s">
        <v>216</v>
      </c>
      <c r="D29" s="134"/>
      <c r="E29" s="131" t="s">
        <v>217</v>
      </c>
      <c r="F29" s="131" t="s">
        <v>218</v>
      </c>
      <c r="G29" s="133" t="s">
        <v>219</v>
      </c>
      <c r="H29" s="131" t="s">
        <v>220</v>
      </c>
      <c r="I29" s="6" t="s">
        <v>70</v>
      </c>
      <c r="J29" s="2"/>
      <c r="K29" s="2"/>
      <c r="L29" s="2"/>
      <c r="M29" s="2"/>
      <c r="N29" s="2"/>
      <c r="O29" s="2"/>
      <c r="P29" s="2"/>
      <c r="Q29" s="2"/>
      <c r="R29" s="2"/>
      <c r="S29" s="2"/>
      <c r="T29" s="2"/>
      <c r="U29" s="2"/>
      <c r="V29" s="2"/>
      <c r="W29" s="2"/>
      <c r="X29" s="2"/>
      <c r="Y29" s="2"/>
      <c r="Z29" s="2"/>
    </row>
    <row r="30" spans="1:26" ht="46.5" customHeight="1">
      <c r="A30" s="265" t="s">
        <v>71</v>
      </c>
      <c r="B30" s="266"/>
      <c r="C30" s="129" t="str">
        <f>$C$2</f>
        <v>CIS Critical Security Controls v6.1</v>
      </c>
      <c r="D30" s="129" t="str">
        <f>$D$2</f>
        <v>HIPAA</v>
      </c>
      <c r="E30" s="129" t="str">
        <f>$E$2</f>
        <v>ISO 27002:2013</v>
      </c>
      <c r="F30" s="129" t="str">
        <f>$F$2</f>
        <v>NIST Cybersecurity Framework</v>
      </c>
      <c r="G30" s="127" t="str">
        <f>$G$2</f>
        <v>NIST SP 800-171r1</v>
      </c>
      <c r="H30" s="129" t="str">
        <f>$H$2</f>
        <v>NIST SP 800-53r4</v>
      </c>
      <c r="I30" s="6"/>
      <c r="J30" s="2"/>
      <c r="K30" s="2"/>
      <c r="L30" s="2"/>
      <c r="M30" s="2"/>
      <c r="N30" s="2"/>
      <c r="O30" s="2"/>
      <c r="P30" s="2"/>
      <c r="Q30" s="2"/>
      <c r="R30" s="2"/>
      <c r="S30" s="2"/>
      <c r="T30" s="2"/>
      <c r="U30" s="2"/>
      <c r="V30" s="2"/>
      <c r="W30" s="2"/>
      <c r="X30" s="2"/>
      <c r="Y30" s="2"/>
      <c r="Z30" s="2"/>
    </row>
    <row r="31" spans="1:26" ht="64.5" customHeight="1">
      <c r="A31" s="98" t="s">
        <v>72</v>
      </c>
      <c r="B31" s="98" t="s">
        <v>381</v>
      </c>
      <c r="C31" s="131" t="s">
        <v>221</v>
      </c>
      <c r="D31" s="134"/>
      <c r="E31" s="131" t="s">
        <v>222</v>
      </c>
      <c r="F31" s="131" t="s">
        <v>223</v>
      </c>
      <c r="G31" s="133" t="s">
        <v>224</v>
      </c>
      <c r="H31" s="131" t="s">
        <v>225</v>
      </c>
      <c r="I31" s="6" t="s">
        <v>73</v>
      </c>
      <c r="J31" s="2"/>
      <c r="K31" s="2"/>
      <c r="L31" s="2"/>
      <c r="M31" s="2"/>
      <c r="N31" s="2"/>
      <c r="O31" s="2"/>
      <c r="P31" s="2"/>
      <c r="Q31" s="2"/>
      <c r="R31" s="2"/>
      <c r="S31" s="2"/>
      <c r="T31" s="2"/>
      <c r="U31" s="2"/>
      <c r="V31" s="2"/>
      <c r="W31" s="2"/>
      <c r="X31" s="2"/>
      <c r="Y31" s="2"/>
      <c r="Z31" s="2"/>
    </row>
    <row r="32" spans="1:26" ht="63" customHeight="1">
      <c r="A32" s="98" t="s">
        <v>74</v>
      </c>
      <c r="B32" s="98" t="s">
        <v>75</v>
      </c>
      <c r="C32" s="131" t="s">
        <v>221</v>
      </c>
      <c r="D32" s="134"/>
      <c r="E32" s="131" t="s">
        <v>226</v>
      </c>
      <c r="F32" s="131" t="s">
        <v>223</v>
      </c>
      <c r="G32" s="133" t="s">
        <v>224</v>
      </c>
      <c r="H32" s="131" t="s">
        <v>225</v>
      </c>
      <c r="I32" s="6" t="s">
        <v>76</v>
      </c>
      <c r="J32" s="2"/>
      <c r="K32" s="2"/>
      <c r="L32" s="2"/>
      <c r="M32" s="2"/>
      <c r="N32" s="2"/>
      <c r="O32" s="2"/>
      <c r="P32" s="2"/>
      <c r="Q32" s="2"/>
      <c r="R32" s="2"/>
      <c r="S32" s="2"/>
      <c r="T32" s="2"/>
      <c r="U32" s="2"/>
      <c r="V32" s="2"/>
      <c r="W32" s="2"/>
      <c r="X32" s="2"/>
      <c r="Y32" s="2"/>
      <c r="Z32" s="2"/>
    </row>
    <row r="33" spans="1:26" ht="64.5" customHeight="1">
      <c r="A33" s="98" t="s">
        <v>77</v>
      </c>
      <c r="B33" s="98" t="s">
        <v>78</v>
      </c>
      <c r="C33" s="131" t="s">
        <v>221</v>
      </c>
      <c r="D33" s="134"/>
      <c r="E33" s="131" t="s">
        <v>226</v>
      </c>
      <c r="F33" s="131" t="s">
        <v>223</v>
      </c>
      <c r="G33" s="133" t="s">
        <v>224</v>
      </c>
      <c r="H33" s="131" t="s">
        <v>225</v>
      </c>
      <c r="I33" s="6" t="s">
        <v>79</v>
      </c>
      <c r="J33" s="2"/>
      <c r="K33" s="2"/>
      <c r="L33" s="2"/>
      <c r="M33" s="2"/>
      <c r="N33" s="2"/>
      <c r="O33" s="2"/>
      <c r="P33" s="2"/>
      <c r="Q33" s="2"/>
      <c r="R33" s="2"/>
      <c r="S33" s="2"/>
      <c r="T33" s="2"/>
      <c r="U33" s="2"/>
      <c r="V33" s="2"/>
      <c r="W33" s="2"/>
      <c r="X33" s="2"/>
      <c r="Y33" s="2"/>
      <c r="Z33" s="2"/>
    </row>
    <row r="34" spans="1:26" ht="64.5" customHeight="1">
      <c r="A34" s="98" t="s">
        <v>80</v>
      </c>
      <c r="B34" s="98" t="s">
        <v>1635</v>
      </c>
      <c r="C34" s="131" t="s">
        <v>221</v>
      </c>
      <c r="D34" s="134"/>
      <c r="E34" s="131" t="s">
        <v>227</v>
      </c>
      <c r="F34" s="131" t="s">
        <v>223</v>
      </c>
      <c r="G34" s="132"/>
      <c r="H34" s="131" t="s">
        <v>228</v>
      </c>
      <c r="I34" s="6" t="s">
        <v>81</v>
      </c>
      <c r="J34" s="2"/>
      <c r="K34" s="2"/>
      <c r="L34" s="2"/>
      <c r="M34" s="2"/>
      <c r="N34" s="2"/>
      <c r="O34" s="2"/>
      <c r="P34" s="2"/>
      <c r="Q34" s="2"/>
      <c r="R34" s="2"/>
      <c r="S34" s="2"/>
      <c r="T34" s="2"/>
      <c r="U34" s="2"/>
      <c r="V34" s="2"/>
      <c r="W34" s="2"/>
      <c r="X34" s="2"/>
      <c r="Y34" s="2"/>
      <c r="Z34" s="2"/>
    </row>
    <row r="35" spans="1:26" ht="48" customHeight="1">
      <c r="A35" s="265" t="s">
        <v>82</v>
      </c>
      <c r="B35" s="266"/>
      <c r="C35" s="129" t="str">
        <f>$C$2</f>
        <v>CIS Critical Security Controls v6.1</v>
      </c>
      <c r="D35" s="129" t="str">
        <f>$D$2</f>
        <v>HIPAA</v>
      </c>
      <c r="E35" s="129" t="str">
        <f>$E$2</f>
        <v>ISO 27002:2013</v>
      </c>
      <c r="F35" s="129" t="str">
        <f>$F$2</f>
        <v>NIST Cybersecurity Framework</v>
      </c>
      <c r="G35" s="127" t="str">
        <f>$G$2</f>
        <v>NIST SP 800-171r1</v>
      </c>
      <c r="H35" s="129" t="str">
        <f>$H$2</f>
        <v>NIST SP 800-53r4</v>
      </c>
      <c r="I35" s="6"/>
      <c r="J35" s="2"/>
      <c r="K35" s="2"/>
      <c r="L35" s="2"/>
      <c r="M35" s="2"/>
      <c r="N35" s="2"/>
      <c r="O35" s="2"/>
      <c r="P35" s="2"/>
      <c r="Q35" s="2"/>
      <c r="R35" s="2"/>
      <c r="S35" s="2"/>
      <c r="T35" s="2"/>
      <c r="U35" s="2"/>
      <c r="V35" s="2"/>
      <c r="W35" s="2"/>
      <c r="X35" s="2"/>
      <c r="Y35" s="2"/>
      <c r="Z35" s="2"/>
    </row>
    <row r="36" spans="1:26" ht="48" customHeight="1">
      <c r="A36" s="98" t="s">
        <v>83</v>
      </c>
      <c r="B36" s="98" t="s">
        <v>1636</v>
      </c>
      <c r="C36" s="131" t="s">
        <v>221</v>
      </c>
      <c r="D36" s="134"/>
      <c r="E36" s="131" t="s">
        <v>229</v>
      </c>
      <c r="F36" s="131" t="s">
        <v>230</v>
      </c>
      <c r="G36" s="133" t="s">
        <v>231</v>
      </c>
      <c r="H36" s="131" t="s">
        <v>232</v>
      </c>
      <c r="I36" s="6" t="s">
        <v>233</v>
      </c>
      <c r="J36" s="2"/>
      <c r="K36" s="2"/>
      <c r="L36" s="2"/>
      <c r="M36" s="2"/>
      <c r="N36" s="2"/>
      <c r="O36" s="2"/>
      <c r="P36" s="2"/>
      <c r="Q36" s="2"/>
      <c r="R36" s="2"/>
      <c r="S36" s="2"/>
      <c r="T36" s="2"/>
      <c r="U36" s="2"/>
      <c r="V36" s="2"/>
      <c r="W36" s="2"/>
      <c r="X36" s="2"/>
      <c r="Y36" s="2"/>
      <c r="Z36" s="2"/>
    </row>
    <row r="37" spans="1:26" ht="64.5" customHeight="1">
      <c r="A37" s="98" t="s">
        <v>84</v>
      </c>
      <c r="B37" s="99" t="s">
        <v>1677</v>
      </c>
      <c r="C37" s="131" t="s">
        <v>221</v>
      </c>
      <c r="D37" s="134"/>
      <c r="E37" s="131" t="s">
        <v>229</v>
      </c>
      <c r="F37" s="130"/>
      <c r="G37" s="132"/>
      <c r="H37" s="131" t="s">
        <v>232</v>
      </c>
      <c r="I37" s="6" t="s">
        <v>85</v>
      </c>
      <c r="J37" s="2"/>
      <c r="K37" s="2"/>
      <c r="L37" s="2"/>
      <c r="M37" s="2"/>
      <c r="N37" s="2"/>
      <c r="O37" s="2"/>
      <c r="P37" s="2"/>
      <c r="Q37" s="2"/>
      <c r="R37" s="2"/>
      <c r="S37" s="2"/>
      <c r="T37" s="2"/>
      <c r="U37" s="2"/>
      <c r="V37" s="2"/>
      <c r="W37" s="2"/>
      <c r="X37" s="2"/>
      <c r="Y37" s="2"/>
      <c r="Z37" s="2"/>
    </row>
    <row r="38" spans="1:26" ht="47.1" customHeight="1">
      <c r="A38" s="98" t="s">
        <v>86</v>
      </c>
      <c r="B38" s="98" t="s">
        <v>1637</v>
      </c>
      <c r="C38" s="131" t="s">
        <v>234</v>
      </c>
      <c r="D38" s="131" t="s">
        <v>235</v>
      </c>
      <c r="E38" s="131" t="s">
        <v>236</v>
      </c>
      <c r="F38" s="130"/>
      <c r="G38" s="132"/>
      <c r="H38" s="131" t="s">
        <v>232</v>
      </c>
      <c r="I38" s="6" t="s">
        <v>87</v>
      </c>
      <c r="J38" s="2"/>
      <c r="K38" s="2"/>
      <c r="L38" s="2"/>
      <c r="M38" s="2"/>
      <c r="N38" s="2"/>
      <c r="O38" s="2"/>
      <c r="P38" s="2"/>
      <c r="Q38" s="2"/>
      <c r="R38" s="2"/>
      <c r="S38" s="2"/>
      <c r="T38" s="2"/>
      <c r="U38" s="2"/>
      <c r="V38" s="2"/>
      <c r="W38" s="2"/>
      <c r="X38" s="2"/>
      <c r="Y38" s="2"/>
      <c r="Z38" s="2"/>
    </row>
    <row r="39" spans="1:26" ht="47.1" customHeight="1">
      <c r="A39" s="98" t="s">
        <v>88</v>
      </c>
      <c r="B39" s="98" t="s">
        <v>1638</v>
      </c>
      <c r="C39" s="131" t="s">
        <v>221</v>
      </c>
      <c r="D39" s="135"/>
      <c r="E39" s="131" t="s">
        <v>229</v>
      </c>
      <c r="F39" s="131" t="s">
        <v>230</v>
      </c>
      <c r="G39" s="132"/>
      <c r="H39" s="131" t="s">
        <v>232</v>
      </c>
      <c r="I39" s="6" t="s">
        <v>89</v>
      </c>
      <c r="J39" s="2"/>
      <c r="K39" s="2"/>
      <c r="L39" s="2"/>
      <c r="M39" s="2"/>
      <c r="N39" s="2"/>
      <c r="O39" s="2"/>
      <c r="P39" s="2"/>
      <c r="Q39" s="2"/>
      <c r="R39" s="2"/>
      <c r="S39" s="2"/>
      <c r="T39" s="2"/>
      <c r="U39" s="2"/>
      <c r="V39" s="2"/>
      <c r="W39" s="2"/>
      <c r="X39" s="2"/>
      <c r="Y39" s="2"/>
      <c r="Z39" s="2"/>
    </row>
    <row r="40" spans="1:26" ht="48" customHeight="1">
      <c r="A40" s="265" t="s">
        <v>90</v>
      </c>
      <c r="B40" s="266"/>
      <c r="C40" s="129" t="str">
        <f>$C$2</f>
        <v>CIS Critical Security Controls v6.1</v>
      </c>
      <c r="D40" s="129" t="str">
        <f>$D$2</f>
        <v>HIPAA</v>
      </c>
      <c r="E40" s="129" t="str">
        <f>$E$2</f>
        <v>ISO 27002:2013</v>
      </c>
      <c r="F40" s="129" t="str">
        <f>$F$2</f>
        <v>NIST Cybersecurity Framework</v>
      </c>
      <c r="G40" s="127" t="str">
        <f>$G$2</f>
        <v>NIST SP 800-171r1</v>
      </c>
      <c r="H40" s="129" t="str">
        <f>$H$2</f>
        <v>NIST SP 800-53r4</v>
      </c>
      <c r="I40" s="6"/>
      <c r="J40" s="2"/>
      <c r="K40" s="2"/>
      <c r="L40" s="2"/>
      <c r="M40" s="2"/>
      <c r="N40" s="2"/>
      <c r="O40" s="2"/>
      <c r="P40" s="2"/>
      <c r="Q40" s="2"/>
      <c r="R40" s="2"/>
      <c r="S40" s="2"/>
      <c r="T40" s="2"/>
      <c r="U40" s="2"/>
      <c r="V40" s="2"/>
      <c r="W40" s="2"/>
      <c r="X40" s="2"/>
      <c r="Y40" s="2"/>
      <c r="Z40" s="2"/>
    </row>
    <row r="41" spans="1:26" ht="48" customHeight="1">
      <c r="A41" s="98" t="s">
        <v>91</v>
      </c>
      <c r="B41" s="97" t="s">
        <v>1673</v>
      </c>
      <c r="C41" s="131" t="s">
        <v>191</v>
      </c>
      <c r="D41" s="130"/>
      <c r="E41" s="130"/>
      <c r="F41" s="131" t="s">
        <v>237</v>
      </c>
      <c r="G41" s="133" t="s">
        <v>238</v>
      </c>
      <c r="H41" s="131" t="s">
        <v>239</v>
      </c>
      <c r="I41" s="6" t="s">
        <v>92</v>
      </c>
      <c r="J41" s="2"/>
      <c r="K41" s="2"/>
      <c r="L41" s="2"/>
      <c r="M41" s="2"/>
      <c r="N41" s="2"/>
      <c r="O41" s="2"/>
      <c r="P41" s="2"/>
      <c r="Q41" s="2"/>
      <c r="R41" s="2"/>
      <c r="S41" s="2"/>
      <c r="T41" s="2"/>
      <c r="U41" s="2"/>
      <c r="V41" s="2"/>
      <c r="W41" s="2"/>
      <c r="X41" s="2"/>
      <c r="Y41" s="2"/>
      <c r="Z41" s="2"/>
    </row>
    <row r="42" spans="1:26" ht="64.5" customHeight="1">
      <c r="A42" s="98" t="s">
        <v>93</v>
      </c>
      <c r="B42" s="98" t="s">
        <v>1639</v>
      </c>
      <c r="C42" s="131" t="s">
        <v>234</v>
      </c>
      <c r="D42" s="136"/>
      <c r="E42" s="131" t="s">
        <v>240</v>
      </c>
      <c r="F42" s="131" t="s">
        <v>241</v>
      </c>
      <c r="G42" s="133" t="s">
        <v>242</v>
      </c>
      <c r="H42" s="131" t="s">
        <v>243</v>
      </c>
      <c r="I42" s="6" t="s">
        <v>94</v>
      </c>
      <c r="J42" s="2"/>
      <c r="K42" s="2"/>
      <c r="L42" s="2"/>
      <c r="M42" s="2"/>
      <c r="N42" s="2"/>
      <c r="O42" s="2"/>
      <c r="P42" s="2"/>
      <c r="Q42" s="2"/>
      <c r="R42" s="2"/>
      <c r="S42" s="2"/>
      <c r="T42" s="2"/>
      <c r="U42" s="2"/>
      <c r="V42" s="2"/>
      <c r="W42" s="2"/>
      <c r="X42" s="2"/>
      <c r="Y42" s="2"/>
      <c r="Z42" s="2"/>
    </row>
    <row r="43" spans="1:26" s="4" customFormat="1" ht="64.5" customHeight="1">
      <c r="A43" s="139" t="s">
        <v>95</v>
      </c>
      <c r="B43" s="139" t="s">
        <v>438</v>
      </c>
      <c r="C43" s="141" t="s">
        <v>234</v>
      </c>
      <c r="D43" s="142"/>
      <c r="E43" s="141" t="s">
        <v>240</v>
      </c>
      <c r="F43" s="141" t="s">
        <v>253</v>
      </c>
      <c r="G43" s="141" t="s">
        <v>242</v>
      </c>
      <c r="H43" s="141" t="s">
        <v>243</v>
      </c>
      <c r="I43" s="143"/>
      <c r="J43" s="11"/>
      <c r="K43" s="11"/>
      <c r="L43" s="11"/>
      <c r="M43" s="11"/>
      <c r="N43" s="11"/>
      <c r="O43" s="11"/>
      <c r="P43" s="11"/>
      <c r="Q43" s="11"/>
      <c r="R43" s="11"/>
      <c r="S43" s="11"/>
      <c r="T43" s="11"/>
      <c r="U43" s="11"/>
      <c r="V43" s="11"/>
      <c r="W43" s="11"/>
      <c r="X43" s="11"/>
      <c r="Y43" s="11"/>
      <c r="Z43" s="11"/>
    </row>
    <row r="44" spans="1:26" ht="36" customHeight="1">
      <c r="A44" s="98" t="s">
        <v>97</v>
      </c>
      <c r="B44" s="98" t="s">
        <v>1678</v>
      </c>
      <c r="C44" s="131" t="s">
        <v>234</v>
      </c>
      <c r="D44" s="130"/>
      <c r="E44" s="131" t="s">
        <v>244</v>
      </c>
      <c r="F44" s="130"/>
      <c r="G44" s="133" t="s">
        <v>245</v>
      </c>
      <c r="H44" s="131" t="s">
        <v>246</v>
      </c>
      <c r="I44" s="6" t="s">
        <v>96</v>
      </c>
      <c r="J44" s="2"/>
      <c r="K44" s="2"/>
      <c r="L44" s="2"/>
      <c r="M44" s="2"/>
      <c r="N44" s="2"/>
      <c r="O44" s="2"/>
      <c r="P44" s="2"/>
      <c r="Q44" s="2"/>
      <c r="R44" s="2"/>
      <c r="S44" s="2"/>
      <c r="T44" s="2"/>
      <c r="U44" s="2"/>
      <c r="V44" s="2"/>
      <c r="W44" s="2"/>
      <c r="X44" s="2"/>
      <c r="Y44" s="2"/>
      <c r="Z44" s="2"/>
    </row>
    <row r="45" spans="1:26" ht="63.75" customHeight="1">
      <c r="A45" s="98" t="s">
        <v>99</v>
      </c>
      <c r="B45" s="98" t="s">
        <v>386</v>
      </c>
      <c r="C45" s="131" t="s">
        <v>234</v>
      </c>
      <c r="D45" s="130"/>
      <c r="E45" s="131" t="s">
        <v>247</v>
      </c>
      <c r="F45" s="131" t="s">
        <v>248</v>
      </c>
      <c r="G45" s="133" t="s">
        <v>249</v>
      </c>
      <c r="H45" s="131" t="s">
        <v>250</v>
      </c>
      <c r="I45" s="6" t="s">
        <v>98</v>
      </c>
      <c r="J45" s="2"/>
      <c r="K45" s="2"/>
      <c r="L45" s="2"/>
      <c r="M45" s="2"/>
      <c r="N45" s="2"/>
      <c r="O45" s="2"/>
      <c r="P45" s="2"/>
      <c r="Q45" s="2"/>
      <c r="R45" s="2"/>
      <c r="S45" s="2"/>
      <c r="T45" s="2"/>
      <c r="U45" s="2"/>
      <c r="V45" s="2"/>
      <c r="W45" s="2"/>
      <c r="X45" s="2"/>
      <c r="Y45" s="2"/>
      <c r="Z45" s="2"/>
    </row>
    <row r="46" spans="1:26" ht="36" customHeight="1">
      <c r="A46" s="98" t="s">
        <v>437</v>
      </c>
      <c r="B46" s="98" t="s">
        <v>1667</v>
      </c>
      <c r="C46" s="131" t="s">
        <v>251</v>
      </c>
      <c r="D46" s="130"/>
      <c r="E46" s="131" t="s">
        <v>202</v>
      </c>
      <c r="F46" s="131" t="s">
        <v>182</v>
      </c>
      <c r="G46" s="132"/>
      <c r="H46" s="130"/>
      <c r="I46" s="6" t="s">
        <v>100</v>
      </c>
      <c r="J46" s="2"/>
      <c r="K46" s="2"/>
      <c r="L46" s="2"/>
      <c r="M46" s="2"/>
      <c r="N46" s="2"/>
      <c r="O46" s="2"/>
      <c r="P46" s="2"/>
      <c r="Q46" s="2"/>
      <c r="R46" s="2"/>
      <c r="S46" s="2"/>
      <c r="T46" s="2"/>
      <c r="U46" s="2"/>
      <c r="V46" s="2"/>
      <c r="W46" s="2"/>
      <c r="X46" s="2"/>
      <c r="Y46" s="2"/>
      <c r="Z46" s="2"/>
    </row>
    <row r="47" spans="1:26" ht="48" customHeight="1">
      <c r="A47" s="265" t="s">
        <v>101</v>
      </c>
      <c r="B47" s="266"/>
      <c r="C47" s="129" t="str">
        <f>$C$2</f>
        <v>CIS Critical Security Controls v6.1</v>
      </c>
      <c r="D47" s="129" t="str">
        <f>$D$2</f>
        <v>HIPAA</v>
      </c>
      <c r="E47" s="129" t="str">
        <f>$E$2</f>
        <v>ISO 27002:2013</v>
      </c>
      <c r="F47" s="129" t="str">
        <f>$F$2</f>
        <v>NIST Cybersecurity Framework</v>
      </c>
      <c r="G47" s="127" t="str">
        <f>$G$2</f>
        <v>NIST SP 800-171r1</v>
      </c>
      <c r="H47" s="129" t="str">
        <f>$H$2</f>
        <v>NIST SP 800-53r4</v>
      </c>
      <c r="I47" s="6"/>
      <c r="J47" s="2"/>
      <c r="K47" s="2"/>
      <c r="L47" s="2"/>
      <c r="M47" s="2"/>
      <c r="N47" s="2"/>
      <c r="O47" s="2"/>
      <c r="P47" s="2"/>
      <c r="Q47" s="2"/>
      <c r="R47" s="2"/>
      <c r="S47" s="2"/>
      <c r="T47" s="2"/>
      <c r="U47" s="2"/>
      <c r="V47" s="2"/>
      <c r="W47" s="2"/>
      <c r="X47" s="2"/>
      <c r="Y47" s="2"/>
      <c r="Z47" s="2"/>
    </row>
    <row r="48" spans="1:26" ht="64.5" customHeight="1">
      <c r="A48" s="98" t="s">
        <v>102</v>
      </c>
      <c r="B48" s="98" t="s">
        <v>103</v>
      </c>
      <c r="C48" s="131" t="s">
        <v>234</v>
      </c>
      <c r="D48" s="134"/>
      <c r="E48" s="131" t="s">
        <v>252</v>
      </c>
      <c r="F48" s="131" t="s">
        <v>253</v>
      </c>
      <c r="G48" s="132"/>
      <c r="H48" s="130"/>
      <c r="I48" s="6" t="s">
        <v>104</v>
      </c>
      <c r="J48" s="2"/>
      <c r="K48" s="2"/>
      <c r="L48" s="2"/>
      <c r="M48" s="2"/>
      <c r="N48" s="2"/>
      <c r="O48" s="2"/>
      <c r="P48" s="2"/>
      <c r="Q48" s="2"/>
      <c r="R48" s="2"/>
      <c r="S48" s="2"/>
      <c r="T48" s="2"/>
      <c r="U48" s="2"/>
      <c r="V48" s="2"/>
      <c r="W48" s="2"/>
      <c r="X48" s="2"/>
      <c r="Y48" s="2"/>
      <c r="Z48" s="2"/>
    </row>
    <row r="49" spans="1:26" ht="52.5" customHeight="1">
      <c r="A49" s="98" t="s">
        <v>105</v>
      </c>
      <c r="B49" s="99" t="s">
        <v>1599</v>
      </c>
      <c r="C49" s="131" t="s">
        <v>234</v>
      </c>
      <c r="D49" s="134"/>
      <c r="E49" s="131" t="s">
        <v>252</v>
      </c>
      <c r="F49" s="131" t="s">
        <v>241</v>
      </c>
      <c r="G49" s="132"/>
      <c r="H49" s="130"/>
      <c r="I49" s="6" t="s">
        <v>106</v>
      </c>
      <c r="J49" s="2"/>
      <c r="K49" s="2"/>
      <c r="L49" s="2"/>
      <c r="M49" s="2"/>
      <c r="N49" s="2"/>
      <c r="O49" s="2"/>
      <c r="P49" s="2"/>
      <c r="Q49" s="2"/>
      <c r="R49" s="2"/>
      <c r="S49" s="2"/>
      <c r="T49" s="2"/>
      <c r="U49" s="2"/>
      <c r="V49" s="2"/>
      <c r="W49" s="2"/>
      <c r="X49" s="2"/>
      <c r="Y49" s="2"/>
      <c r="Z49" s="2"/>
    </row>
    <row r="50" spans="1:26" ht="48" customHeight="1">
      <c r="A50" s="265" t="s">
        <v>107</v>
      </c>
      <c r="B50" s="266"/>
      <c r="C50" s="129" t="str">
        <f>$C$2</f>
        <v>CIS Critical Security Controls v6.1</v>
      </c>
      <c r="D50" s="129" t="str">
        <f>$D$2</f>
        <v>HIPAA</v>
      </c>
      <c r="E50" s="129" t="str">
        <f>$E$2</f>
        <v>ISO 27002:2013</v>
      </c>
      <c r="F50" s="129" t="str">
        <f>$F$2</f>
        <v>NIST Cybersecurity Framework</v>
      </c>
      <c r="G50" s="127" t="str">
        <f>$G$2</f>
        <v>NIST SP 800-171r1</v>
      </c>
      <c r="H50" s="129" t="str">
        <f>$H$2</f>
        <v>NIST SP 800-53r4</v>
      </c>
      <c r="I50" s="6"/>
      <c r="J50" s="2"/>
      <c r="K50" s="2"/>
      <c r="L50" s="2"/>
      <c r="M50" s="2"/>
      <c r="N50" s="2"/>
      <c r="O50" s="2"/>
      <c r="P50" s="2"/>
      <c r="Q50" s="2"/>
      <c r="R50" s="2"/>
      <c r="S50" s="2"/>
      <c r="T50" s="2"/>
      <c r="U50" s="2"/>
      <c r="V50" s="2"/>
      <c r="W50" s="2"/>
      <c r="X50" s="2"/>
      <c r="Y50" s="2"/>
      <c r="Z50" s="2"/>
    </row>
    <row r="51" spans="1:26" ht="54" customHeight="1">
      <c r="A51" s="98" t="s">
        <v>108</v>
      </c>
      <c r="B51" s="99" t="s">
        <v>1674</v>
      </c>
      <c r="C51" s="131" t="s">
        <v>191</v>
      </c>
      <c r="D51" s="134"/>
      <c r="E51" s="131" t="s">
        <v>254</v>
      </c>
      <c r="F51" s="130"/>
      <c r="G51" s="138"/>
      <c r="H51" s="130"/>
      <c r="I51" s="6" t="s">
        <v>109</v>
      </c>
      <c r="J51" s="2"/>
      <c r="K51" s="2"/>
      <c r="L51" s="2"/>
      <c r="M51" s="2"/>
      <c r="N51" s="2"/>
      <c r="O51" s="2"/>
      <c r="P51" s="2"/>
      <c r="Q51" s="2"/>
      <c r="R51" s="2"/>
      <c r="S51" s="2"/>
      <c r="T51" s="2"/>
      <c r="U51" s="2"/>
      <c r="V51" s="2"/>
      <c r="W51" s="2"/>
      <c r="X51" s="2"/>
      <c r="Y51" s="2"/>
      <c r="Z51" s="2"/>
    </row>
    <row r="52" spans="1:26" ht="54" customHeight="1">
      <c r="A52" s="98" t="s">
        <v>110</v>
      </c>
      <c r="B52" s="99" t="s">
        <v>1675</v>
      </c>
      <c r="C52" s="131" t="s">
        <v>180</v>
      </c>
      <c r="D52" s="134"/>
      <c r="E52" s="131" t="s">
        <v>255</v>
      </c>
      <c r="F52" s="131" t="s">
        <v>237</v>
      </c>
      <c r="G52" s="132"/>
      <c r="H52" s="130"/>
      <c r="I52" s="6" t="s">
        <v>111</v>
      </c>
      <c r="J52" s="2"/>
      <c r="K52" s="2"/>
      <c r="L52" s="2"/>
      <c r="M52" s="2"/>
      <c r="N52" s="2"/>
      <c r="O52" s="2"/>
      <c r="P52" s="2"/>
      <c r="Q52" s="2"/>
      <c r="R52" s="2"/>
      <c r="S52" s="2"/>
      <c r="T52" s="2"/>
      <c r="U52" s="2"/>
      <c r="V52" s="2"/>
      <c r="W52" s="2"/>
      <c r="X52" s="2"/>
      <c r="Y52" s="2"/>
      <c r="Z52" s="2"/>
    </row>
    <row r="53" spans="1:26" ht="46.5" customHeight="1">
      <c r="A53" s="98" t="s">
        <v>112</v>
      </c>
      <c r="B53" s="99" t="s">
        <v>113</v>
      </c>
      <c r="C53" s="131" t="s">
        <v>234</v>
      </c>
      <c r="D53" s="134"/>
      <c r="E53" s="131" t="s">
        <v>255</v>
      </c>
      <c r="F53" s="130"/>
      <c r="G53" s="132"/>
      <c r="H53" s="130"/>
      <c r="I53" s="6" t="s">
        <v>114</v>
      </c>
      <c r="J53" s="2"/>
      <c r="K53" s="2"/>
      <c r="L53" s="2"/>
      <c r="M53" s="2"/>
      <c r="N53" s="2"/>
      <c r="O53" s="2"/>
      <c r="P53" s="2"/>
      <c r="Q53" s="2"/>
      <c r="R53" s="2"/>
      <c r="S53" s="2"/>
      <c r="T53" s="2"/>
      <c r="U53" s="2"/>
      <c r="V53" s="2"/>
      <c r="W53" s="2"/>
      <c r="X53" s="2"/>
      <c r="Y53" s="2"/>
      <c r="Z53" s="2"/>
    </row>
    <row r="54" spans="1:26" ht="48" customHeight="1">
      <c r="A54" s="98" t="s">
        <v>115</v>
      </c>
      <c r="B54" s="99" t="s">
        <v>256</v>
      </c>
      <c r="C54" s="131" t="s">
        <v>180</v>
      </c>
      <c r="D54" s="134"/>
      <c r="E54" s="131" t="s">
        <v>257</v>
      </c>
      <c r="F54" s="131" t="s">
        <v>258</v>
      </c>
      <c r="G54" s="133" t="s">
        <v>259</v>
      </c>
      <c r="H54" s="130"/>
      <c r="I54" s="6" t="s">
        <v>116</v>
      </c>
      <c r="J54" s="2"/>
      <c r="K54" s="2"/>
      <c r="L54" s="2"/>
      <c r="M54" s="2"/>
      <c r="N54" s="2"/>
      <c r="O54" s="2"/>
      <c r="P54" s="2"/>
      <c r="Q54" s="2"/>
      <c r="R54" s="2"/>
      <c r="S54" s="2"/>
      <c r="T54" s="2"/>
      <c r="U54" s="2"/>
      <c r="V54" s="2"/>
      <c r="W54" s="2"/>
      <c r="X54" s="2"/>
      <c r="Y54" s="2"/>
      <c r="Z54" s="2"/>
    </row>
    <row r="55" spans="1:26" ht="48" customHeight="1">
      <c r="A55" s="265" t="s">
        <v>117</v>
      </c>
      <c r="B55" s="266"/>
      <c r="C55" s="129" t="str">
        <f>$C$2</f>
        <v>CIS Critical Security Controls v6.1</v>
      </c>
      <c r="D55" s="129" t="str">
        <f>$D$2</f>
        <v>HIPAA</v>
      </c>
      <c r="E55" s="129" t="str">
        <f>$E$2</f>
        <v>ISO 27002:2013</v>
      </c>
      <c r="F55" s="129" t="str">
        <f>$F$2</f>
        <v>NIST Cybersecurity Framework</v>
      </c>
      <c r="G55" s="127" t="str">
        <f>$G$2</f>
        <v>NIST SP 800-171r1</v>
      </c>
      <c r="H55" s="129" t="str">
        <f>$H$2</f>
        <v>NIST SP 800-53r4</v>
      </c>
      <c r="I55" s="6"/>
      <c r="J55" s="2"/>
      <c r="K55" s="2"/>
      <c r="L55" s="2"/>
      <c r="M55" s="2"/>
      <c r="N55" s="2"/>
      <c r="O55" s="2"/>
      <c r="P55" s="2"/>
      <c r="Q55" s="2"/>
      <c r="R55" s="2"/>
      <c r="S55" s="2"/>
      <c r="T55" s="2"/>
      <c r="U55" s="2"/>
      <c r="V55" s="2"/>
      <c r="W55" s="2"/>
      <c r="X55" s="2"/>
      <c r="Y55" s="2"/>
      <c r="Z55" s="2"/>
    </row>
    <row r="56" spans="1:26" ht="54" customHeight="1">
      <c r="A56" s="98" t="s">
        <v>118</v>
      </c>
      <c r="B56" s="98" t="s">
        <v>387</v>
      </c>
      <c r="C56" s="131" t="s">
        <v>221</v>
      </c>
      <c r="D56" s="134"/>
      <c r="E56" s="131" t="s">
        <v>222</v>
      </c>
      <c r="F56" s="131" t="s">
        <v>223</v>
      </c>
      <c r="G56" s="133" t="s">
        <v>224</v>
      </c>
      <c r="H56" s="131" t="s">
        <v>260</v>
      </c>
      <c r="I56" s="6" t="s">
        <v>119</v>
      </c>
      <c r="J56" s="2"/>
      <c r="K56" s="2"/>
      <c r="L56" s="2"/>
      <c r="M56" s="2"/>
      <c r="N56" s="2"/>
      <c r="O56" s="2"/>
      <c r="P56" s="2"/>
      <c r="Q56" s="2"/>
      <c r="R56" s="2"/>
      <c r="S56" s="2"/>
      <c r="T56" s="2"/>
      <c r="U56" s="2"/>
      <c r="V56" s="2"/>
      <c r="W56" s="2"/>
      <c r="X56" s="2"/>
      <c r="Y56" s="2"/>
      <c r="Z56" s="2"/>
    </row>
    <row r="57" spans="1:26" ht="36" customHeight="1">
      <c r="A57" s="98" t="s">
        <v>120</v>
      </c>
      <c r="B57" s="99" t="s">
        <v>1676</v>
      </c>
      <c r="C57" s="131" t="s">
        <v>261</v>
      </c>
      <c r="D57" s="134"/>
      <c r="E57" s="131" t="s">
        <v>222</v>
      </c>
      <c r="F57" s="131" t="s">
        <v>223</v>
      </c>
      <c r="G57" s="132"/>
      <c r="H57" s="131" t="s">
        <v>260</v>
      </c>
      <c r="I57" s="6" t="s">
        <v>121</v>
      </c>
      <c r="J57" s="2"/>
      <c r="K57" s="2"/>
      <c r="L57" s="2"/>
      <c r="M57" s="2"/>
      <c r="N57" s="2"/>
      <c r="O57" s="2"/>
      <c r="P57" s="2"/>
      <c r="Q57" s="2"/>
      <c r="R57" s="2"/>
      <c r="S57" s="2"/>
      <c r="T57" s="2"/>
      <c r="U57" s="2"/>
      <c r="V57" s="2"/>
      <c r="W57" s="2"/>
      <c r="X57" s="2"/>
      <c r="Y57" s="2"/>
      <c r="Z57" s="2"/>
    </row>
    <row r="58" spans="1:26" ht="48" customHeight="1">
      <c r="A58" s="98" t="s">
        <v>122</v>
      </c>
      <c r="B58" s="99" t="s">
        <v>123</v>
      </c>
      <c r="C58" s="131" t="s">
        <v>221</v>
      </c>
      <c r="D58" s="134"/>
      <c r="E58" s="131" t="s">
        <v>222</v>
      </c>
      <c r="F58" s="131" t="s">
        <v>223</v>
      </c>
      <c r="G58" s="133" t="s">
        <v>224</v>
      </c>
      <c r="H58" s="131" t="s">
        <v>260</v>
      </c>
      <c r="I58" s="6" t="s">
        <v>124</v>
      </c>
      <c r="J58" s="2"/>
      <c r="K58" s="2"/>
      <c r="L58" s="2"/>
      <c r="M58" s="2"/>
      <c r="N58" s="2"/>
      <c r="O58" s="2"/>
      <c r="P58" s="2"/>
      <c r="Q58" s="2"/>
      <c r="R58" s="2"/>
      <c r="S58" s="2"/>
      <c r="T58" s="2"/>
      <c r="U58" s="2"/>
      <c r="V58" s="2"/>
      <c r="W58" s="2"/>
      <c r="X58" s="2"/>
      <c r="Y58" s="2"/>
      <c r="Z58" s="2"/>
    </row>
    <row r="59" spans="1:26" ht="48" customHeight="1">
      <c r="A59" s="265" t="s">
        <v>125</v>
      </c>
      <c r="B59" s="266"/>
      <c r="C59" s="129" t="str">
        <f>$C$2</f>
        <v>CIS Critical Security Controls v6.1</v>
      </c>
      <c r="D59" s="129" t="str">
        <f>$D$2</f>
        <v>HIPAA</v>
      </c>
      <c r="E59" s="129" t="str">
        <f>$E$2</f>
        <v>ISO 27002:2013</v>
      </c>
      <c r="F59" s="129" t="str">
        <f>$F$2</f>
        <v>NIST Cybersecurity Framework</v>
      </c>
      <c r="G59" s="127" t="str">
        <f>$G$2</f>
        <v>NIST SP 800-171r1</v>
      </c>
      <c r="H59" s="129" t="str">
        <f>$H$2</f>
        <v>NIST SP 800-53r4</v>
      </c>
      <c r="I59" s="6"/>
      <c r="J59" s="2"/>
      <c r="K59" s="2"/>
      <c r="L59" s="2"/>
      <c r="M59" s="2"/>
      <c r="N59" s="2"/>
      <c r="O59" s="2"/>
      <c r="P59" s="2"/>
      <c r="Q59" s="2"/>
      <c r="R59" s="2"/>
      <c r="S59" s="2"/>
      <c r="T59" s="2"/>
      <c r="U59" s="2"/>
      <c r="V59" s="2"/>
      <c r="W59" s="2"/>
      <c r="X59" s="2"/>
      <c r="Y59" s="2"/>
      <c r="Z59" s="2"/>
    </row>
    <row r="60" spans="1:26" ht="46.5" customHeight="1">
      <c r="A60" s="98" t="s">
        <v>126</v>
      </c>
      <c r="B60" s="97" t="s">
        <v>1600</v>
      </c>
      <c r="C60" s="131" t="s">
        <v>262</v>
      </c>
      <c r="D60" s="134"/>
      <c r="E60" s="131" t="s">
        <v>263</v>
      </c>
      <c r="F60" s="131" t="s">
        <v>264</v>
      </c>
      <c r="G60" s="132"/>
      <c r="H60" s="130"/>
      <c r="I60" s="6" t="s">
        <v>127</v>
      </c>
      <c r="J60" s="2"/>
      <c r="K60" s="2"/>
      <c r="L60" s="2"/>
      <c r="M60" s="2"/>
      <c r="N60" s="2"/>
      <c r="O60" s="2"/>
      <c r="P60" s="2"/>
      <c r="Q60" s="2"/>
      <c r="R60" s="2"/>
      <c r="S60" s="2"/>
      <c r="T60" s="2"/>
      <c r="U60" s="2"/>
      <c r="V60" s="2"/>
      <c r="W60" s="2"/>
      <c r="X60" s="2"/>
      <c r="Y60" s="2"/>
      <c r="Z60" s="2"/>
    </row>
    <row r="61" spans="1:26" ht="46.5" customHeight="1">
      <c r="A61" s="98" t="s">
        <v>128</v>
      </c>
      <c r="B61" s="98" t="s">
        <v>392</v>
      </c>
      <c r="C61" s="131" t="s">
        <v>262</v>
      </c>
      <c r="D61" s="134"/>
      <c r="E61" s="131" t="s">
        <v>229</v>
      </c>
      <c r="F61" s="131" t="s">
        <v>265</v>
      </c>
      <c r="G61" s="132"/>
      <c r="H61" s="130"/>
      <c r="I61" s="6" t="s">
        <v>129</v>
      </c>
      <c r="J61" s="2"/>
      <c r="K61" s="2"/>
      <c r="L61" s="2"/>
      <c r="M61" s="2"/>
      <c r="N61" s="2"/>
      <c r="O61" s="2"/>
      <c r="P61" s="2"/>
      <c r="Q61" s="2"/>
      <c r="R61" s="2"/>
      <c r="S61" s="2"/>
      <c r="T61" s="2"/>
      <c r="U61" s="2"/>
      <c r="V61" s="2"/>
      <c r="W61" s="2"/>
      <c r="X61" s="2"/>
      <c r="Y61" s="2"/>
      <c r="Z61" s="2"/>
    </row>
    <row r="62" spans="1:26" ht="46.5" customHeight="1">
      <c r="A62" s="98" t="s">
        <v>130</v>
      </c>
      <c r="B62" s="98" t="s">
        <v>393</v>
      </c>
      <c r="C62" s="131" t="s">
        <v>266</v>
      </c>
      <c r="D62" s="134"/>
      <c r="E62" s="131" t="s">
        <v>267</v>
      </c>
      <c r="F62" s="130"/>
      <c r="G62" s="133" t="s">
        <v>268</v>
      </c>
      <c r="H62" s="131" t="s">
        <v>269</v>
      </c>
      <c r="I62" s="6" t="s">
        <v>131</v>
      </c>
      <c r="J62" s="2"/>
      <c r="K62" s="2"/>
      <c r="L62" s="2"/>
      <c r="M62" s="2"/>
      <c r="N62" s="2"/>
      <c r="O62" s="2"/>
      <c r="P62" s="2"/>
      <c r="Q62" s="2"/>
      <c r="R62" s="2"/>
      <c r="S62" s="2"/>
      <c r="T62" s="2"/>
      <c r="U62" s="2"/>
      <c r="V62" s="2"/>
      <c r="W62" s="2"/>
      <c r="X62" s="2"/>
      <c r="Y62" s="2"/>
      <c r="Z62" s="2"/>
    </row>
    <row r="63" spans="1:26" ht="48" customHeight="1">
      <c r="A63" s="98" t="s">
        <v>132</v>
      </c>
      <c r="B63" s="98" t="s">
        <v>133</v>
      </c>
      <c r="C63" s="131" t="s">
        <v>266</v>
      </c>
      <c r="D63" s="134"/>
      <c r="E63" s="131" t="s">
        <v>267</v>
      </c>
      <c r="F63" s="131" t="s">
        <v>270</v>
      </c>
      <c r="G63" s="133" t="s">
        <v>268</v>
      </c>
      <c r="H63" s="131" t="s">
        <v>271</v>
      </c>
      <c r="I63" s="6" t="s">
        <v>134</v>
      </c>
      <c r="J63" s="2"/>
      <c r="K63" s="2"/>
      <c r="L63" s="2"/>
      <c r="M63" s="2"/>
      <c r="N63" s="2"/>
      <c r="O63" s="2"/>
      <c r="P63" s="2"/>
      <c r="Q63" s="2"/>
      <c r="R63" s="2"/>
      <c r="S63" s="2"/>
      <c r="T63" s="2"/>
      <c r="U63" s="2"/>
      <c r="V63" s="2"/>
      <c r="W63" s="2"/>
      <c r="X63" s="2"/>
      <c r="Y63" s="2"/>
      <c r="Z63" s="2"/>
    </row>
    <row r="64" spans="1:26" ht="48" customHeight="1">
      <c r="A64" s="265" t="s">
        <v>135</v>
      </c>
      <c r="B64" s="266"/>
      <c r="C64" s="129" t="str">
        <f>$C$2</f>
        <v>CIS Critical Security Controls v6.1</v>
      </c>
      <c r="D64" s="129" t="str">
        <f>$D$2</f>
        <v>HIPAA</v>
      </c>
      <c r="E64" s="129" t="str">
        <f>$E$2</f>
        <v>ISO 27002:2013</v>
      </c>
      <c r="F64" s="129" t="str">
        <f>$F$2</f>
        <v>NIST Cybersecurity Framework</v>
      </c>
      <c r="G64" s="127" t="str">
        <f>$G$2</f>
        <v>NIST SP 800-171r1</v>
      </c>
      <c r="H64" s="129" t="str">
        <f>$H$2</f>
        <v>NIST SP 800-53r4</v>
      </c>
      <c r="I64" s="6"/>
      <c r="J64" s="2"/>
      <c r="K64" s="2"/>
      <c r="L64" s="2"/>
      <c r="M64" s="2"/>
      <c r="N64" s="2"/>
      <c r="O64" s="2"/>
      <c r="P64" s="2"/>
      <c r="Q64" s="2"/>
      <c r="R64" s="2"/>
      <c r="S64" s="2"/>
      <c r="T64" s="2"/>
      <c r="U64" s="2"/>
      <c r="V64" s="2"/>
      <c r="W64" s="2"/>
      <c r="X64" s="2"/>
      <c r="Y64" s="2"/>
      <c r="Z64" s="2"/>
    </row>
    <row r="65" spans="1:26" ht="46.5" customHeight="1">
      <c r="A65" s="98" t="s">
        <v>136</v>
      </c>
      <c r="B65" s="98" t="s">
        <v>394</v>
      </c>
      <c r="C65" s="131" t="s">
        <v>272</v>
      </c>
      <c r="D65" s="135"/>
      <c r="E65" s="131" t="s">
        <v>255</v>
      </c>
      <c r="F65" s="131" t="s">
        <v>273</v>
      </c>
      <c r="G65" s="133" t="s">
        <v>274</v>
      </c>
      <c r="H65" s="131" t="s">
        <v>275</v>
      </c>
      <c r="I65" s="6" t="s">
        <v>137</v>
      </c>
      <c r="J65" s="2"/>
      <c r="K65" s="2"/>
      <c r="L65" s="2"/>
      <c r="M65" s="2"/>
      <c r="N65" s="2"/>
      <c r="O65" s="2"/>
      <c r="P65" s="2"/>
      <c r="Q65" s="2"/>
      <c r="R65" s="2"/>
      <c r="S65" s="2"/>
      <c r="T65" s="2"/>
      <c r="U65" s="2"/>
      <c r="V65" s="2"/>
      <c r="W65" s="2"/>
      <c r="X65" s="2"/>
      <c r="Y65" s="2"/>
      <c r="Z65" s="2"/>
    </row>
    <row r="66" spans="1:26" ht="46.5" customHeight="1">
      <c r="A66" s="98" t="s">
        <v>138</v>
      </c>
      <c r="B66" s="98" t="s">
        <v>139</v>
      </c>
      <c r="C66" s="131" t="s">
        <v>234</v>
      </c>
      <c r="D66" s="135"/>
      <c r="E66" s="131" t="s">
        <v>276</v>
      </c>
      <c r="F66" s="131" t="s">
        <v>277</v>
      </c>
      <c r="G66" s="133" t="s">
        <v>278</v>
      </c>
      <c r="H66" s="131" t="s">
        <v>279</v>
      </c>
      <c r="I66" s="6" t="s">
        <v>140</v>
      </c>
      <c r="J66" s="2"/>
      <c r="K66" s="2"/>
      <c r="L66" s="2"/>
      <c r="M66" s="2"/>
      <c r="N66" s="2"/>
      <c r="O66" s="2"/>
      <c r="P66" s="2"/>
      <c r="Q66" s="2"/>
      <c r="R66" s="2"/>
      <c r="S66" s="2"/>
      <c r="T66" s="2"/>
      <c r="U66" s="2"/>
      <c r="V66" s="2"/>
      <c r="W66" s="2"/>
      <c r="X66" s="2"/>
      <c r="Y66" s="2"/>
      <c r="Z66" s="2"/>
    </row>
    <row r="67" spans="1:26" ht="48" customHeight="1">
      <c r="A67" s="265" t="s">
        <v>141</v>
      </c>
      <c r="B67" s="266"/>
      <c r="C67" s="129" t="str">
        <f>$C$2</f>
        <v>CIS Critical Security Controls v6.1</v>
      </c>
      <c r="D67" s="129" t="str">
        <f>$D$2</f>
        <v>HIPAA</v>
      </c>
      <c r="E67" s="129" t="str">
        <f>$E$2</f>
        <v>ISO 27002:2013</v>
      </c>
      <c r="F67" s="129" t="str">
        <f>$F$2</f>
        <v>NIST Cybersecurity Framework</v>
      </c>
      <c r="G67" s="127" t="str">
        <f>$G$2</f>
        <v>NIST SP 800-171r1</v>
      </c>
      <c r="H67" s="129" t="str">
        <f>$H$2</f>
        <v>NIST SP 800-53r4</v>
      </c>
      <c r="I67" s="6"/>
      <c r="J67" s="2"/>
      <c r="K67" s="2"/>
      <c r="L67" s="2"/>
      <c r="M67" s="2"/>
      <c r="N67" s="2"/>
      <c r="O67" s="2"/>
      <c r="P67" s="2"/>
      <c r="Q67" s="2"/>
      <c r="R67" s="2"/>
      <c r="S67" s="2"/>
      <c r="T67" s="2"/>
      <c r="U67" s="2"/>
      <c r="V67" s="2"/>
      <c r="W67" s="2"/>
      <c r="X67" s="2"/>
      <c r="Y67" s="2"/>
      <c r="Z67" s="2"/>
    </row>
    <row r="68" spans="1:26" ht="46.5" customHeight="1">
      <c r="A68" s="98" t="s">
        <v>142</v>
      </c>
      <c r="B68" s="98" t="s">
        <v>395</v>
      </c>
      <c r="C68" s="130"/>
      <c r="D68" s="130"/>
      <c r="E68" s="131" t="s">
        <v>280</v>
      </c>
      <c r="F68" s="131" t="s">
        <v>281</v>
      </c>
      <c r="G68" s="133" t="s">
        <v>282</v>
      </c>
      <c r="H68" s="131" t="s">
        <v>283</v>
      </c>
      <c r="I68" s="6" t="s">
        <v>143</v>
      </c>
      <c r="J68" s="2"/>
      <c r="K68" s="2"/>
      <c r="L68" s="2"/>
      <c r="M68" s="2"/>
      <c r="N68" s="2"/>
      <c r="O68" s="2"/>
      <c r="P68" s="2"/>
      <c r="Q68" s="2"/>
      <c r="R68" s="2"/>
      <c r="S68" s="2"/>
      <c r="T68" s="2"/>
      <c r="U68" s="2"/>
      <c r="V68" s="2"/>
      <c r="W68" s="2"/>
      <c r="X68" s="2"/>
      <c r="Y68" s="2"/>
      <c r="Z68" s="2"/>
    </row>
    <row r="69" spans="1:26" ht="46.5" customHeight="1">
      <c r="A69" s="98" t="s">
        <v>144</v>
      </c>
      <c r="B69" s="98" t="s">
        <v>1649</v>
      </c>
      <c r="C69" s="131" t="s">
        <v>284</v>
      </c>
      <c r="D69" s="130"/>
      <c r="E69" s="131" t="s">
        <v>178</v>
      </c>
      <c r="F69" s="131" t="s">
        <v>285</v>
      </c>
      <c r="G69" s="133" t="s">
        <v>286</v>
      </c>
      <c r="H69" s="131" t="s">
        <v>287</v>
      </c>
      <c r="I69" s="6" t="s">
        <v>145</v>
      </c>
      <c r="J69" s="2"/>
      <c r="K69" s="2"/>
      <c r="L69" s="2"/>
      <c r="M69" s="2"/>
      <c r="N69" s="2"/>
      <c r="O69" s="2"/>
      <c r="P69" s="2"/>
      <c r="Q69" s="2"/>
      <c r="R69" s="2"/>
      <c r="S69" s="2"/>
      <c r="T69" s="2"/>
      <c r="U69" s="2"/>
      <c r="V69" s="2"/>
      <c r="W69" s="2"/>
      <c r="X69" s="2"/>
      <c r="Y69" s="2"/>
      <c r="Z69" s="2"/>
    </row>
    <row r="70" spans="1:26" ht="46.5" customHeight="1">
      <c r="A70" s="98" t="s">
        <v>146</v>
      </c>
      <c r="B70" s="98" t="s">
        <v>396</v>
      </c>
      <c r="C70" s="131" t="s">
        <v>266</v>
      </c>
      <c r="D70" s="130"/>
      <c r="E70" s="131" t="s">
        <v>288</v>
      </c>
      <c r="F70" s="131" t="s">
        <v>223</v>
      </c>
      <c r="G70" s="133" t="s">
        <v>289</v>
      </c>
      <c r="H70" s="131" t="s">
        <v>290</v>
      </c>
      <c r="I70" s="6" t="s">
        <v>147</v>
      </c>
      <c r="J70" s="2"/>
      <c r="K70" s="2"/>
      <c r="L70" s="2"/>
      <c r="M70" s="2"/>
      <c r="N70" s="2"/>
      <c r="O70" s="2"/>
      <c r="P70" s="2"/>
      <c r="Q70" s="2"/>
      <c r="R70" s="2"/>
      <c r="S70" s="2"/>
      <c r="T70" s="2"/>
      <c r="U70" s="2"/>
      <c r="V70" s="2"/>
      <c r="W70" s="2"/>
      <c r="X70" s="2"/>
      <c r="Y70" s="2"/>
      <c r="Z70" s="2"/>
    </row>
    <row r="71" spans="1:26" ht="46.5" customHeight="1">
      <c r="A71" s="98" t="s">
        <v>148</v>
      </c>
      <c r="B71" s="98" t="s">
        <v>397</v>
      </c>
      <c r="C71" s="131" t="s">
        <v>291</v>
      </c>
      <c r="D71" s="131" t="s">
        <v>174</v>
      </c>
      <c r="E71" s="131" t="s">
        <v>280</v>
      </c>
      <c r="F71" s="131" t="s">
        <v>176</v>
      </c>
      <c r="G71" s="132"/>
      <c r="H71" s="131" t="s">
        <v>292</v>
      </c>
      <c r="I71" s="6" t="s">
        <v>149</v>
      </c>
      <c r="J71" s="2"/>
      <c r="K71" s="2"/>
      <c r="L71" s="2"/>
      <c r="M71" s="2"/>
      <c r="N71" s="2"/>
      <c r="O71" s="2"/>
      <c r="P71" s="2"/>
      <c r="Q71" s="2"/>
      <c r="R71" s="2"/>
      <c r="S71" s="2"/>
      <c r="T71" s="2"/>
      <c r="U71" s="2"/>
      <c r="V71" s="2"/>
      <c r="W71" s="2"/>
      <c r="X71" s="2"/>
      <c r="Y71" s="2"/>
      <c r="Z71" s="2"/>
    </row>
    <row r="72" spans="1:26" ht="48" customHeight="1">
      <c r="A72" s="265" t="s">
        <v>150</v>
      </c>
      <c r="B72" s="266"/>
      <c r="C72" s="129" t="str">
        <f>$C$2</f>
        <v>CIS Critical Security Controls v6.1</v>
      </c>
      <c r="D72" s="129" t="str">
        <f>$D$2</f>
        <v>HIPAA</v>
      </c>
      <c r="E72" s="129" t="str">
        <f>$E$2</f>
        <v>ISO 27002:2013</v>
      </c>
      <c r="F72" s="129" t="str">
        <f>$F$2</f>
        <v>NIST Cybersecurity Framework</v>
      </c>
      <c r="G72" s="127" t="str">
        <f>$G$2</f>
        <v>NIST SP 800-171r1</v>
      </c>
      <c r="H72" s="129" t="str">
        <f>$H$2</f>
        <v>NIST SP 800-53r4</v>
      </c>
      <c r="I72" s="6"/>
      <c r="J72" s="2"/>
      <c r="K72" s="2"/>
      <c r="L72" s="2"/>
      <c r="M72" s="2"/>
      <c r="N72" s="2"/>
      <c r="O72" s="2"/>
      <c r="P72" s="2"/>
      <c r="Q72" s="2"/>
      <c r="R72" s="2"/>
      <c r="S72" s="2"/>
      <c r="T72" s="2"/>
      <c r="U72" s="2"/>
      <c r="V72" s="2"/>
      <c r="W72" s="2"/>
      <c r="X72" s="2"/>
      <c r="Y72" s="2"/>
      <c r="Z72" s="2"/>
    </row>
    <row r="73" spans="1:26" ht="63.75" customHeight="1">
      <c r="A73" s="98" t="s">
        <v>151</v>
      </c>
      <c r="B73" s="98" t="s">
        <v>152</v>
      </c>
      <c r="C73" s="131" t="s">
        <v>191</v>
      </c>
      <c r="D73" s="130"/>
      <c r="E73" s="131" t="s">
        <v>263</v>
      </c>
      <c r="F73" s="131" t="s">
        <v>293</v>
      </c>
      <c r="G73" s="133" t="s">
        <v>294</v>
      </c>
      <c r="H73" s="131" t="s">
        <v>295</v>
      </c>
      <c r="I73" s="6" t="s">
        <v>153</v>
      </c>
      <c r="J73" s="2"/>
      <c r="K73" s="2"/>
      <c r="L73" s="2"/>
      <c r="M73" s="2"/>
      <c r="N73" s="2"/>
      <c r="O73" s="2"/>
      <c r="P73" s="2"/>
      <c r="Q73" s="2"/>
      <c r="R73" s="2"/>
      <c r="S73" s="2"/>
      <c r="T73" s="2"/>
      <c r="U73" s="2"/>
      <c r="V73" s="2"/>
      <c r="W73" s="2"/>
      <c r="X73" s="2"/>
      <c r="Y73" s="2"/>
      <c r="Z73" s="2"/>
    </row>
    <row r="74" spans="1:26" ht="63.75" customHeight="1">
      <c r="A74" s="98" t="s">
        <v>154</v>
      </c>
      <c r="B74" s="98" t="s">
        <v>398</v>
      </c>
      <c r="C74" s="131" t="s">
        <v>272</v>
      </c>
      <c r="D74" s="130"/>
      <c r="E74" s="131" t="s">
        <v>197</v>
      </c>
      <c r="F74" s="131" t="s">
        <v>296</v>
      </c>
      <c r="G74" s="133" t="s">
        <v>297</v>
      </c>
      <c r="H74" s="131" t="s">
        <v>298</v>
      </c>
      <c r="I74" s="6" t="s">
        <v>155</v>
      </c>
      <c r="J74" s="2"/>
      <c r="K74" s="2"/>
      <c r="L74" s="2"/>
      <c r="M74" s="2"/>
      <c r="N74" s="2"/>
      <c r="O74" s="2"/>
      <c r="P74" s="2"/>
      <c r="Q74" s="2"/>
      <c r="R74" s="2"/>
      <c r="S74" s="2"/>
      <c r="T74" s="2"/>
      <c r="U74" s="2"/>
      <c r="V74" s="2"/>
      <c r="W74" s="2"/>
      <c r="X74" s="2"/>
      <c r="Y74" s="2"/>
      <c r="Z74" s="2"/>
    </row>
    <row r="75" spans="1:26" ht="48" customHeight="1">
      <c r="A75" s="265" t="s">
        <v>156</v>
      </c>
      <c r="B75" s="266"/>
      <c r="C75" s="129" t="str">
        <f>$C$2</f>
        <v>CIS Critical Security Controls v6.1</v>
      </c>
      <c r="D75" s="129" t="str">
        <f>$D$2</f>
        <v>HIPAA</v>
      </c>
      <c r="E75" s="129" t="str">
        <f>$E$2</f>
        <v>ISO 27002:2013</v>
      </c>
      <c r="F75" s="129" t="str">
        <f>$F$2</f>
        <v>NIST Cybersecurity Framework</v>
      </c>
      <c r="G75" s="127" t="str">
        <f>$G$2</f>
        <v>NIST SP 800-171r1</v>
      </c>
      <c r="H75" s="129" t="str">
        <f>$H$2</f>
        <v>NIST SP 800-53r4</v>
      </c>
      <c r="I75" s="6"/>
      <c r="J75" s="2"/>
      <c r="K75" s="2"/>
      <c r="L75" s="2"/>
      <c r="M75" s="2"/>
      <c r="N75" s="2"/>
      <c r="O75" s="2"/>
      <c r="P75" s="2"/>
      <c r="Q75" s="2"/>
      <c r="R75" s="2"/>
      <c r="S75" s="2"/>
      <c r="T75" s="2"/>
      <c r="U75" s="2"/>
      <c r="V75" s="2"/>
      <c r="W75" s="2"/>
      <c r="X75" s="2"/>
      <c r="Y75" s="2"/>
      <c r="Z75" s="2"/>
    </row>
    <row r="76" spans="1:26" ht="63.75" customHeight="1">
      <c r="A76" s="98" t="s">
        <v>157</v>
      </c>
      <c r="B76" s="98" t="s">
        <v>399</v>
      </c>
      <c r="C76" s="131" t="s">
        <v>284</v>
      </c>
      <c r="D76" s="134"/>
      <c r="E76" s="131" t="s">
        <v>236</v>
      </c>
      <c r="F76" s="131" t="s">
        <v>299</v>
      </c>
      <c r="G76" s="133" t="s">
        <v>300</v>
      </c>
      <c r="H76" s="131" t="s">
        <v>301</v>
      </c>
      <c r="I76" s="6" t="s">
        <v>158</v>
      </c>
      <c r="J76" s="2"/>
      <c r="K76" s="2"/>
      <c r="L76" s="2"/>
      <c r="M76" s="2"/>
      <c r="N76" s="2"/>
      <c r="O76" s="2"/>
      <c r="P76" s="2"/>
      <c r="Q76" s="2"/>
      <c r="R76" s="2"/>
      <c r="S76" s="2"/>
      <c r="T76" s="2"/>
      <c r="U76" s="2"/>
      <c r="V76" s="2"/>
      <c r="W76" s="2"/>
      <c r="X76" s="2"/>
      <c r="Y76" s="2"/>
      <c r="Z76" s="2"/>
    </row>
    <row r="77" spans="1:26" ht="63.75" customHeight="1">
      <c r="A77" s="98" t="s">
        <v>159</v>
      </c>
      <c r="B77" s="98" t="s">
        <v>1653</v>
      </c>
      <c r="C77" s="131" t="s">
        <v>284</v>
      </c>
      <c r="D77" s="134"/>
      <c r="E77" s="130"/>
      <c r="F77" s="131" t="s">
        <v>299</v>
      </c>
      <c r="G77" s="133" t="s">
        <v>300</v>
      </c>
      <c r="H77" s="131"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44"/>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44"/>
      <c r="I79" s="6"/>
      <c r="J79" s="2"/>
      <c r="K79" s="2"/>
      <c r="L79" s="2"/>
      <c r="M79" s="2"/>
      <c r="N79" s="2"/>
      <c r="O79" s="2"/>
      <c r="P79" s="2"/>
      <c r="Q79" s="2"/>
      <c r="R79" s="2"/>
      <c r="S79" s="2"/>
      <c r="T79" s="2"/>
      <c r="U79" s="2"/>
      <c r="V79" s="2"/>
      <c r="W79" s="2"/>
      <c r="X79" s="2"/>
      <c r="Y79" s="2"/>
      <c r="Z79" s="2"/>
    </row>
    <row r="80" spans="1:26" ht="15.75" customHeight="1">
      <c r="A80" s="16" t="s">
        <v>161</v>
      </c>
      <c r="B80" s="2">
        <v>4</v>
      </c>
      <c r="C80" s="11"/>
      <c r="D80" s="1"/>
      <c r="E80" s="12"/>
      <c r="F80" s="11"/>
      <c r="G80" s="1"/>
      <c r="H80" s="144"/>
      <c r="I80" s="6"/>
      <c r="J80" s="2"/>
      <c r="K80" s="2"/>
      <c r="L80" s="2"/>
      <c r="M80" s="2"/>
      <c r="N80" s="2"/>
      <c r="O80" s="2"/>
      <c r="P80" s="2"/>
      <c r="Q80" s="2"/>
      <c r="R80" s="2"/>
      <c r="S80" s="2"/>
      <c r="T80" s="2"/>
      <c r="U80" s="2"/>
      <c r="V80" s="2"/>
      <c r="W80" s="2"/>
      <c r="X80" s="2"/>
      <c r="Y80" s="2"/>
      <c r="Z80" s="2"/>
    </row>
    <row r="81" spans="1:26" ht="15.75" customHeight="1">
      <c r="A81" s="16" t="s">
        <v>162</v>
      </c>
      <c r="B81" s="2">
        <v>5</v>
      </c>
      <c r="C81" s="11"/>
      <c r="D81" s="1"/>
      <c r="E81" s="12"/>
      <c r="F81" s="11"/>
      <c r="G81" s="1"/>
      <c r="H81" s="144"/>
      <c r="I81" s="6"/>
      <c r="J81" s="2"/>
      <c r="K81" s="2"/>
      <c r="L81" s="2"/>
      <c r="M81" s="2"/>
      <c r="N81" s="2"/>
      <c r="O81" s="2"/>
      <c r="P81" s="2"/>
      <c r="Q81" s="2"/>
      <c r="R81" s="2"/>
      <c r="S81" s="2"/>
      <c r="T81" s="2"/>
      <c r="U81" s="2"/>
      <c r="V81" s="2"/>
      <c r="W81" s="2"/>
      <c r="X81" s="2"/>
      <c r="Y81" s="2"/>
      <c r="Z81" s="2"/>
    </row>
    <row r="82" spans="1:26" ht="15.75" customHeight="1">
      <c r="A82" s="16" t="s">
        <v>163</v>
      </c>
      <c r="B82" s="2">
        <v>6</v>
      </c>
      <c r="C82" s="11"/>
      <c r="D82" s="1"/>
      <c r="E82" s="12"/>
      <c r="F82" s="11"/>
      <c r="G82" s="1"/>
      <c r="H82" s="144"/>
      <c r="I82" s="6"/>
      <c r="J82" s="2"/>
      <c r="K82" s="2"/>
      <c r="L82" s="2"/>
      <c r="M82" s="2"/>
      <c r="N82" s="2"/>
      <c r="O82" s="2"/>
      <c r="P82" s="2"/>
      <c r="Q82" s="2"/>
      <c r="R82" s="2"/>
      <c r="S82" s="2"/>
      <c r="T82" s="2"/>
      <c r="U82" s="2"/>
      <c r="V82" s="2"/>
      <c r="W82" s="2"/>
      <c r="X82" s="2"/>
      <c r="Y82" s="2"/>
      <c r="Z82" s="2"/>
    </row>
    <row r="83" spans="1:26" ht="15.75" customHeight="1">
      <c r="A83" s="16" t="s">
        <v>164</v>
      </c>
      <c r="B83" s="2">
        <v>7</v>
      </c>
      <c r="C83" s="11"/>
      <c r="D83" s="1"/>
      <c r="E83" s="12"/>
      <c r="F83" s="11"/>
      <c r="G83" s="1"/>
      <c r="H83" s="144"/>
      <c r="I83" s="6"/>
      <c r="J83" s="2"/>
      <c r="K83" s="2"/>
      <c r="L83" s="2"/>
      <c r="M83" s="2"/>
      <c r="N83" s="2"/>
      <c r="O83" s="2"/>
      <c r="P83" s="2"/>
      <c r="Q83" s="2"/>
      <c r="R83" s="2"/>
      <c r="S83" s="2"/>
      <c r="T83" s="2"/>
      <c r="U83" s="2"/>
      <c r="V83" s="2"/>
      <c r="W83" s="2"/>
      <c r="X83" s="2"/>
      <c r="Y83" s="2"/>
      <c r="Z83" s="2"/>
    </row>
    <row r="84" spans="1:26" ht="15.75" customHeight="1">
      <c r="A84" s="16" t="s">
        <v>165</v>
      </c>
      <c r="B84" s="2">
        <v>8</v>
      </c>
      <c r="C84" s="11"/>
      <c r="D84" s="1"/>
      <c r="E84" s="12"/>
      <c r="F84" s="11"/>
      <c r="G84" s="1"/>
      <c r="H84" s="144"/>
      <c r="I84" s="6"/>
      <c r="J84" s="2"/>
      <c r="K84" s="2"/>
      <c r="L84" s="2"/>
      <c r="M84" s="2"/>
      <c r="N84" s="2"/>
      <c r="O84" s="2"/>
      <c r="P84" s="2"/>
      <c r="Q84" s="2"/>
      <c r="R84" s="2"/>
      <c r="S84" s="2"/>
      <c r="T84" s="2"/>
      <c r="U84" s="2"/>
      <c r="V84" s="2"/>
      <c r="W84" s="2"/>
      <c r="X84" s="2"/>
      <c r="Y84" s="2"/>
      <c r="Z84" s="2"/>
    </row>
    <row r="85" spans="1:26" ht="15.75" customHeight="1">
      <c r="A85" s="16" t="s">
        <v>166</v>
      </c>
      <c r="B85" s="2">
        <v>9</v>
      </c>
      <c r="C85" s="11"/>
      <c r="D85" s="1"/>
      <c r="E85" s="12"/>
      <c r="F85" s="11"/>
      <c r="G85" s="1"/>
      <c r="H85" s="144"/>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44"/>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44"/>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44"/>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44"/>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44"/>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44"/>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44"/>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44"/>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44"/>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44"/>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44"/>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44"/>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44"/>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44"/>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44"/>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44"/>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44"/>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44"/>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44"/>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44"/>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44"/>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44"/>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44"/>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44"/>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44"/>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44"/>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44"/>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44"/>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44"/>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44"/>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44"/>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44"/>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44"/>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44"/>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44"/>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44"/>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44"/>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44"/>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44"/>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44"/>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44"/>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44"/>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44"/>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44"/>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44"/>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44"/>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44"/>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44"/>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44"/>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44"/>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44"/>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44"/>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44"/>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44"/>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44"/>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44"/>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44"/>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44"/>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44"/>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44"/>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44"/>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44"/>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44"/>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44"/>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44"/>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44"/>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44"/>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44"/>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44"/>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44"/>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44"/>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44"/>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44"/>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44"/>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44"/>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44"/>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44"/>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44"/>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44"/>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44"/>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44"/>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44"/>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44"/>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44"/>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44"/>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44"/>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44"/>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44"/>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44"/>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44"/>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44"/>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44"/>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44"/>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44"/>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44"/>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44"/>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44"/>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44"/>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44"/>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44"/>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44"/>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44"/>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44"/>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44"/>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44"/>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44"/>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44"/>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44"/>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44"/>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44"/>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44"/>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44"/>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44"/>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44"/>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44"/>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44"/>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44"/>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44"/>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44"/>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44"/>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44"/>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44"/>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44"/>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44"/>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44"/>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44"/>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44"/>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44"/>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44"/>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44"/>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44"/>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44"/>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44"/>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44"/>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44"/>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44"/>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44"/>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44"/>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44"/>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44"/>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44"/>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44"/>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44"/>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44"/>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44"/>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44"/>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44"/>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44"/>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44"/>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44"/>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44"/>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44"/>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44"/>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44"/>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44"/>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44"/>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44"/>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44"/>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44"/>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44"/>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44"/>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44"/>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44"/>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44"/>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44"/>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44"/>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44"/>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44"/>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44"/>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44"/>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44"/>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44"/>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44"/>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44"/>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44"/>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44"/>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44"/>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44"/>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44"/>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44"/>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44"/>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44"/>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44"/>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44"/>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44"/>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44"/>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44"/>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44"/>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44"/>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44"/>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44"/>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44"/>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44"/>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44"/>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44"/>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44"/>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44"/>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44"/>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44"/>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44"/>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44"/>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44"/>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44"/>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44"/>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44"/>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44"/>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44"/>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44"/>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44"/>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44"/>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44"/>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44"/>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44"/>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44"/>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44"/>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44"/>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44"/>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44"/>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44"/>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44"/>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44"/>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44"/>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44"/>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44"/>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44"/>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44"/>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44"/>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44"/>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44"/>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44"/>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44"/>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44"/>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44"/>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44"/>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44"/>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44"/>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44"/>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44"/>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44"/>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44"/>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44"/>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44"/>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44"/>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44"/>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44"/>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44"/>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44"/>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44"/>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44"/>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44"/>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44"/>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44"/>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44"/>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44"/>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44"/>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44"/>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44"/>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44"/>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44"/>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44"/>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44"/>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44"/>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44"/>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44"/>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44"/>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44"/>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44"/>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44"/>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44"/>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44"/>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44"/>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44"/>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44"/>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44"/>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44"/>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44"/>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44"/>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44"/>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44"/>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44"/>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44"/>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44"/>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44"/>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44"/>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44"/>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44"/>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44"/>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44"/>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44"/>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44"/>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44"/>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44"/>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44"/>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44"/>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44"/>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44"/>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44"/>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44"/>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44"/>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44"/>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44"/>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44"/>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44"/>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44"/>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44"/>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44"/>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44"/>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44"/>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44"/>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44"/>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44"/>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44"/>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44"/>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44"/>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44"/>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44"/>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44"/>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44"/>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44"/>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44"/>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44"/>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44"/>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44"/>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44"/>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44"/>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44"/>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44"/>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44"/>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44"/>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44"/>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44"/>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44"/>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44"/>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44"/>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44"/>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44"/>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44"/>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44"/>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44"/>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44"/>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44"/>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44"/>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44"/>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44"/>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44"/>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44"/>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44"/>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44"/>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44"/>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44"/>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44"/>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44"/>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44"/>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44"/>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44"/>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44"/>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44"/>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44"/>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44"/>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44"/>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44"/>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44"/>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44"/>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44"/>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44"/>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44"/>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44"/>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44"/>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44"/>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44"/>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44"/>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44"/>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44"/>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44"/>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44"/>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44"/>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44"/>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44"/>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44"/>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44"/>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44"/>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44"/>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44"/>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44"/>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44"/>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44"/>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44"/>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44"/>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44"/>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44"/>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44"/>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44"/>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44"/>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44"/>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44"/>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44"/>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44"/>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44"/>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44"/>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44"/>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44"/>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44"/>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44"/>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44"/>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44"/>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44"/>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44"/>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44"/>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44"/>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44"/>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44"/>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44"/>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44"/>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44"/>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44"/>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44"/>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44"/>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44"/>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44"/>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44"/>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44"/>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44"/>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44"/>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44"/>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44"/>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44"/>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44"/>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44"/>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44"/>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44"/>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44"/>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44"/>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44"/>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44"/>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44"/>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44"/>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44"/>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44"/>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44"/>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44"/>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44"/>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44"/>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44"/>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44"/>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44"/>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44"/>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44"/>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44"/>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44"/>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44"/>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44"/>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44"/>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44"/>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44"/>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44"/>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44"/>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44"/>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44"/>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44"/>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44"/>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44"/>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44"/>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44"/>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44"/>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44"/>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44"/>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44"/>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44"/>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44"/>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44"/>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44"/>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44"/>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44"/>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44"/>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44"/>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44"/>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44"/>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44"/>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44"/>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44"/>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44"/>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44"/>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44"/>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44"/>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44"/>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44"/>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44"/>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44"/>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44"/>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44"/>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44"/>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44"/>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44"/>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44"/>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44"/>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44"/>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44"/>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44"/>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44"/>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44"/>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44"/>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44"/>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44"/>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44"/>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44"/>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44"/>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44"/>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44"/>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44"/>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44"/>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44"/>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44"/>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44"/>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44"/>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44"/>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44"/>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44"/>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44"/>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44"/>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44"/>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44"/>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44"/>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44"/>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44"/>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44"/>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44"/>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44"/>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44"/>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44"/>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44"/>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44"/>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44"/>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44"/>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44"/>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44"/>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44"/>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44"/>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44"/>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44"/>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44"/>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44"/>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44"/>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44"/>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44"/>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44"/>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44"/>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44"/>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44"/>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44"/>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44"/>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44"/>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44"/>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44"/>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44"/>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44"/>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44"/>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44"/>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44"/>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44"/>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44"/>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44"/>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44"/>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44"/>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44"/>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44"/>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44"/>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44"/>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44"/>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44"/>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44"/>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44"/>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44"/>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44"/>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44"/>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44"/>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44"/>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44"/>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44"/>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44"/>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44"/>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44"/>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44"/>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44"/>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44"/>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44"/>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44"/>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44"/>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44"/>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44"/>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44"/>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44"/>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44"/>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44"/>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44"/>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44"/>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44"/>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44"/>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44"/>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44"/>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44"/>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44"/>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44"/>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44"/>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44"/>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44"/>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44"/>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44"/>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44"/>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44"/>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44"/>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44"/>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44"/>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44"/>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44"/>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44"/>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44"/>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44"/>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44"/>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44"/>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44"/>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44"/>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44"/>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44"/>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44"/>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44"/>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44"/>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44"/>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44"/>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44"/>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44"/>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44"/>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44"/>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44"/>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44"/>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44"/>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44"/>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44"/>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44"/>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44"/>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44"/>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44"/>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44"/>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44"/>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44"/>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44"/>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44"/>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44"/>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44"/>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44"/>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44"/>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44"/>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44"/>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44"/>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44"/>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44"/>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44"/>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44"/>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44"/>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44"/>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44"/>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44"/>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44"/>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44"/>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44"/>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44"/>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44"/>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44"/>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44"/>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44"/>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44"/>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44"/>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44"/>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44"/>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44"/>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44"/>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44"/>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44"/>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44"/>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44"/>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44"/>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44"/>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44"/>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44"/>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44"/>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44"/>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44"/>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44"/>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44"/>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44"/>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44"/>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44"/>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44"/>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44"/>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44"/>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44"/>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44"/>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44"/>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44"/>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44"/>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44"/>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44"/>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44"/>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44"/>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44"/>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44"/>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44"/>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44"/>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44"/>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44"/>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44"/>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44"/>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44"/>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44"/>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44"/>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44"/>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44"/>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44"/>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44"/>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44"/>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44"/>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44"/>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44"/>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44"/>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44"/>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44"/>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44"/>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44"/>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44"/>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44"/>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44"/>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44"/>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44"/>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44"/>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44"/>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44"/>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44"/>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44"/>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44"/>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44"/>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44"/>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44"/>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44"/>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44"/>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44"/>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44"/>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44"/>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44"/>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44"/>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44"/>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44"/>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44"/>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44"/>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44"/>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44"/>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44"/>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44"/>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44"/>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44"/>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44"/>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44"/>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44"/>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44"/>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44"/>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44"/>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44"/>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44"/>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44"/>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44"/>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44"/>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44"/>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44"/>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44"/>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44"/>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44"/>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44"/>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44"/>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44"/>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44"/>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44"/>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44"/>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44"/>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44"/>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44"/>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44"/>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44"/>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44"/>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44"/>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44"/>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44"/>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44"/>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44"/>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44"/>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44"/>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44"/>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44"/>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44"/>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44"/>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44"/>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44"/>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44"/>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44"/>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44"/>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44"/>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44"/>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44"/>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44"/>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44"/>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44"/>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44"/>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44"/>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44"/>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44"/>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44"/>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44"/>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44"/>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44"/>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44"/>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44"/>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44"/>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44"/>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44"/>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44"/>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44"/>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44"/>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44"/>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44"/>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44"/>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44"/>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44"/>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44"/>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44"/>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44"/>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44"/>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44"/>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44"/>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44"/>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44"/>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44"/>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44"/>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44"/>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44"/>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44"/>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44"/>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44"/>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44"/>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44"/>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44"/>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44"/>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44"/>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44"/>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44"/>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44"/>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44"/>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44"/>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44"/>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44"/>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44"/>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44"/>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44"/>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44"/>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44"/>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44"/>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44"/>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44"/>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44"/>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44"/>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44"/>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44"/>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44"/>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44"/>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44"/>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44"/>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44"/>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44"/>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44"/>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44"/>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44"/>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44"/>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44"/>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44"/>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44"/>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44"/>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44"/>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44"/>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44"/>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44"/>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44"/>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44"/>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44"/>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44"/>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44"/>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44"/>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44"/>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44"/>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44"/>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44"/>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44"/>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44"/>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44"/>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44"/>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44"/>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44"/>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44"/>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44"/>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44"/>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44"/>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44"/>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44"/>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44"/>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44"/>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44"/>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44"/>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44"/>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44"/>
      <c r="I1000" s="6"/>
      <c r="J1000" s="2"/>
      <c r="K1000" s="2"/>
      <c r="L1000" s="2"/>
      <c r="M1000" s="2"/>
      <c r="N1000" s="2"/>
      <c r="O1000" s="2"/>
      <c r="P1000" s="2"/>
      <c r="Q1000" s="2"/>
      <c r="R1000" s="2"/>
      <c r="S1000" s="2"/>
      <c r="T1000" s="2"/>
      <c r="U1000" s="2"/>
      <c r="V1000" s="2"/>
      <c r="W1000" s="2"/>
      <c r="X1000" s="2"/>
      <c r="Y1000" s="2"/>
      <c r="Z1000" s="2"/>
    </row>
  </sheetData>
  <mergeCells count="16">
    <mergeCell ref="A75:B75"/>
    <mergeCell ref="A67:B67"/>
    <mergeCell ref="A24:B24"/>
    <mergeCell ref="A30:B30"/>
    <mergeCell ref="A64:B64"/>
    <mergeCell ref="A59:B59"/>
    <mergeCell ref="A50:B50"/>
    <mergeCell ref="A55:B55"/>
    <mergeCell ref="A47:B47"/>
    <mergeCell ref="A35:B35"/>
    <mergeCell ref="A40:B40"/>
    <mergeCell ref="A17:B17"/>
    <mergeCell ref="A9:B9"/>
    <mergeCell ref="A2:B2"/>
    <mergeCell ref="A1:H1"/>
    <mergeCell ref="A72:B72"/>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9921875" style="16" customWidth="1"/>
    <col min="2" max="2" width="16.3984375" style="16" customWidth="1"/>
    <col min="3" max="3" width="28.8984375" style="16" customWidth="1"/>
    <col min="4" max="4" width="15.59765625" style="16" customWidth="1"/>
    <col min="5" max="5" width="10.09765625" style="16" customWidth="1"/>
    <col min="6" max="6" width="11.69921875" style="16" customWidth="1"/>
    <col min="7" max="7" width="11.5" style="16" customWidth="1"/>
    <col min="8" max="8" width="21.19921875" style="16" customWidth="1"/>
    <col min="9" max="9" width="20.19921875" style="16" customWidth="1"/>
    <col min="10" max="10" width="13" style="16" customWidth="1"/>
    <col min="11" max="16384" width="8.59765625" style="16"/>
  </cols>
  <sheetData>
    <row r="1" spans="1:201" s="103" customFormat="1" ht="36" customHeight="1">
      <c r="A1" s="272" t="s">
        <v>1690</v>
      </c>
      <c r="B1" s="272"/>
      <c r="C1" s="272"/>
      <c r="D1" s="272"/>
      <c r="E1" s="272"/>
      <c r="F1" s="272"/>
      <c r="G1" s="273"/>
      <c r="H1" s="128" t="str">
        <f>Assessment!E1</f>
        <v>Version 2.01</v>
      </c>
    </row>
    <row r="2" spans="1:201" s="107" customFormat="1" ht="48" customHeight="1">
      <c r="A2" s="105" t="s">
        <v>13</v>
      </c>
      <c r="B2" s="274" t="str">
        <f>Assessment!C6</f>
        <v>Vendor Name</v>
      </c>
      <c r="C2" s="274"/>
      <c r="D2" s="106"/>
      <c r="E2" s="105" t="s">
        <v>15</v>
      </c>
      <c r="F2" s="270" t="str">
        <f>Assessment!C7</f>
        <v>Product Name and Version Information</v>
      </c>
      <c r="G2" s="270"/>
      <c r="H2" s="270"/>
    </row>
    <row r="3" spans="1:201" s="107" customFormat="1" ht="48" customHeight="1">
      <c r="A3" s="105" t="s">
        <v>21</v>
      </c>
      <c r="B3" s="271" t="str">
        <f>Assessment!C10</f>
        <v>Vendor Contact Name</v>
      </c>
      <c r="C3" s="271"/>
      <c r="D3" s="108"/>
      <c r="E3" s="105" t="s">
        <v>17</v>
      </c>
      <c r="F3" s="270" t="str">
        <f>Assessment!C8</f>
        <v>Brief Description of the Product</v>
      </c>
      <c r="G3" s="270"/>
      <c r="H3" s="270"/>
    </row>
    <row r="4" spans="1:201" s="107" customFormat="1" ht="48" customHeight="1">
      <c r="A4" s="105" t="s">
        <v>22</v>
      </c>
      <c r="B4" s="268" t="str">
        <f>Assessment!C11</f>
        <v>Vendor Contact Title</v>
      </c>
      <c r="C4" s="269"/>
      <c r="D4" s="109"/>
      <c r="E4" s="105" t="s">
        <v>404</v>
      </c>
      <c r="F4" s="270" t="s">
        <v>405</v>
      </c>
      <c r="G4" s="270"/>
      <c r="H4" s="270"/>
    </row>
    <row r="5" spans="1:201" s="107" customFormat="1" ht="48" customHeight="1">
      <c r="A5" s="105" t="s">
        <v>1603</v>
      </c>
      <c r="B5" s="271" t="str">
        <f>Assessment!C12</f>
        <v>Vendor Contact E-mail Address</v>
      </c>
      <c r="C5" s="271"/>
      <c r="D5" s="110"/>
      <c r="E5" s="105" t="s">
        <v>406</v>
      </c>
      <c r="F5" s="270" t="str">
        <f>Assessment!C2</f>
        <v>mm/dd/yyyy</v>
      </c>
      <c r="G5" s="270"/>
      <c r="H5" s="270"/>
    </row>
    <row r="6" spans="1:201" ht="48" customHeight="1">
      <c r="A6" s="111" t="s">
        <v>1604</v>
      </c>
      <c r="B6" s="147" t="s">
        <v>164</v>
      </c>
      <c r="C6" s="200" t="str">
        <f>IF(B6="","&lt; - Select your security framework.","")</f>
        <v/>
      </c>
      <c r="D6" s="177"/>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row>
    <row r="7" spans="1:201" ht="15.75" thickBot="1">
      <c r="A7" s="177"/>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row>
    <row r="8" spans="1:201" ht="15.75" thickBot="1">
      <c r="A8" s="179"/>
      <c r="B8" s="177"/>
      <c r="C8" s="180" t="s">
        <v>439</v>
      </c>
      <c r="D8" s="181" t="s">
        <v>408</v>
      </c>
      <c r="E8" s="181" t="s">
        <v>409</v>
      </c>
      <c r="F8" s="182" t="s">
        <v>410</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row>
    <row r="9" spans="1:201">
      <c r="A9" s="177"/>
      <c r="B9" s="183"/>
      <c r="C9" s="184" t="str">
        <f>Questions!S2</f>
        <v>Documentation</v>
      </c>
      <c r="D9" s="185">
        <f>Questions!W2</f>
        <v>100</v>
      </c>
      <c r="E9" s="185">
        <f>Questions!V2</f>
        <v>0</v>
      </c>
      <c r="F9" s="186">
        <f>Questions!X2</f>
        <v>0</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row>
    <row r="10" spans="1:201">
      <c r="A10" s="177"/>
      <c r="B10" s="187"/>
      <c r="C10" s="188" t="str">
        <f>Questions!S3</f>
        <v>Company</v>
      </c>
      <c r="D10" s="185">
        <f>Questions!W3</f>
        <v>120</v>
      </c>
      <c r="E10" s="185">
        <f>Questions!V3</f>
        <v>0</v>
      </c>
      <c r="F10" s="186">
        <f>Questions!X3</f>
        <v>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row>
    <row r="11" spans="1:201">
      <c r="A11" s="179"/>
      <c r="B11" s="177"/>
      <c r="C11" s="188" t="str">
        <f>Questions!S4</f>
        <v>Application Security</v>
      </c>
      <c r="D11" s="185">
        <f>Questions!W4</f>
        <v>110</v>
      </c>
      <c r="E11" s="185">
        <f>Questions!V4</f>
        <v>0</v>
      </c>
      <c r="F11" s="186">
        <f>Questions!X4</f>
        <v>0</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row>
    <row r="12" spans="1:201" ht="28.5">
      <c r="A12" s="177"/>
      <c r="B12" s="183"/>
      <c r="C12" s="188" t="str">
        <f>Questions!S5</f>
        <v>Authentication, Authorization, and Accounting</v>
      </c>
      <c r="D12" s="185">
        <f>Questions!W5</f>
        <v>100</v>
      </c>
      <c r="E12" s="185">
        <f>Questions!V5</f>
        <v>0</v>
      </c>
      <c r="F12" s="186">
        <f>Questions!X5</f>
        <v>0</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row>
    <row r="13" spans="1:201">
      <c r="A13" s="177"/>
      <c r="B13" s="187"/>
      <c r="C13" s="188" t="str">
        <f>Questions!S6</f>
        <v>Business Continuity</v>
      </c>
      <c r="D13" s="185">
        <f>Questions!W6</f>
        <v>55</v>
      </c>
      <c r="E13" s="185">
        <f>Questions!V6</f>
        <v>0</v>
      </c>
      <c r="F13" s="186">
        <f>Questions!X6</f>
        <v>0</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row>
    <row r="14" spans="1:201">
      <c r="A14" s="179"/>
      <c r="B14" s="179"/>
      <c r="C14" s="188" t="str">
        <f>Questions!S7</f>
        <v>Change Management</v>
      </c>
      <c r="D14" s="185">
        <f>Questions!W7</f>
        <v>80</v>
      </c>
      <c r="E14" s="185">
        <f>Questions!V7</f>
        <v>0</v>
      </c>
      <c r="F14" s="186">
        <f>Questions!X7</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row>
    <row r="15" spans="1:201">
      <c r="A15" s="179"/>
      <c r="B15" s="179"/>
      <c r="C15" s="188" t="str">
        <f>Questions!S10</f>
        <v>Data</v>
      </c>
      <c r="D15" s="185">
        <f>Questions!W10</f>
        <v>225</v>
      </c>
      <c r="E15" s="185">
        <f>Questions!V10</f>
        <v>0</v>
      </c>
      <c r="F15" s="186">
        <f>Questions!X10</f>
        <v>0</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row>
    <row r="16" spans="1:201">
      <c r="A16" s="179"/>
      <c r="B16" s="179"/>
      <c r="C16" s="188" t="str">
        <f>Questions!S11</f>
        <v>Database</v>
      </c>
      <c r="D16" s="185">
        <f>Questions!W11</f>
        <v>80</v>
      </c>
      <c r="E16" s="185">
        <f>Questions!V11</f>
        <v>0</v>
      </c>
      <c r="F16" s="186">
        <f>Questions!X11</f>
        <v>0</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row>
    <row r="17" spans="1:201">
      <c r="A17" s="179"/>
      <c r="B17" s="179"/>
      <c r="C17" s="188" t="str">
        <f>Questions!S12</f>
        <v>Datacenter</v>
      </c>
      <c r="D17" s="185">
        <f>Questions!W12</f>
        <v>160</v>
      </c>
      <c r="E17" s="185">
        <f>Questions!V12</f>
        <v>0</v>
      </c>
      <c r="F17" s="186">
        <f>Questions!X12</f>
        <v>0</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row>
    <row r="18" spans="1:201">
      <c r="A18" s="179"/>
      <c r="B18" s="179"/>
      <c r="C18" s="188" t="str">
        <f>Questions!S15</f>
        <v>Disaster Recovery</v>
      </c>
      <c r="D18" s="185">
        <f>Questions!W15</f>
        <v>70</v>
      </c>
      <c r="E18" s="185">
        <f>Questions!V15</f>
        <v>0</v>
      </c>
      <c r="F18" s="186">
        <f>Questions!X15</f>
        <v>0</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row>
    <row r="19" spans="1:201">
      <c r="A19" s="179"/>
      <c r="B19" s="179"/>
      <c r="C19" s="188" t="str">
        <f>Questions!S16</f>
        <v>Firewalls, IDS, IPS, and Networking</v>
      </c>
      <c r="D19" s="185">
        <f>Questions!W16</f>
        <v>120</v>
      </c>
      <c r="E19" s="185">
        <f>Questions!V16</f>
        <v>0</v>
      </c>
      <c r="F19" s="186">
        <f>Questions!X16</f>
        <v>0</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row>
    <row r="20" spans="1:201">
      <c r="A20" s="179"/>
      <c r="B20" s="179"/>
      <c r="C20" s="188" t="str">
        <f>Questions!S17</f>
        <v>Physical Security</v>
      </c>
      <c r="D20" s="185">
        <f>Questions!W17</f>
        <v>80</v>
      </c>
      <c r="E20" s="185">
        <f>Questions!V17</f>
        <v>0</v>
      </c>
      <c r="F20" s="186">
        <f>Questions!X17</f>
        <v>0</v>
      </c>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row>
    <row r="21" spans="1:201">
      <c r="A21" s="179"/>
      <c r="B21" s="179"/>
      <c r="C21" s="188" t="str">
        <f>Questions!S18</f>
        <v>Policies, Procedures, and Processes</v>
      </c>
      <c r="D21" s="185">
        <f>Questions!W18</f>
        <v>160</v>
      </c>
      <c r="E21" s="185">
        <f>Questions!V18</f>
        <v>0</v>
      </c>
      <c r="F21" s="186">
        <f>Questions!X18</f>
        <v>0</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row>
    <row r="22" spans="1:201" ht="28.5">
      <c r="A22" s="179"/>
      <c r="B22" s="179"/>
      <c r="C22" s="188" t="str">
        <f>Questions!S19</f>
        <v>Systems Management &amp; Configuration</v>
      </c>
      <c r="D22" s="185">
        <f>Questions!W19</f>
        <v>30</v>
      </c>
      <c r="E22" s="185">
        <f>Questions!V19</f>
        <v>0</v>
      </c>
      <c r="F22" s="186">
        <f>Questions!X19</f>
        <v>0</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row>
    <row r="23" spans="1:201" ht="15.75" thickBot="1">
      <c r="A23" s="179"/>
      <c r="B23" s="179"/>
      <c r="C23" s="189" t="str">
        <f>Questions!S20</f>
        <v>Vulnerability Scanning</v>
      </c>
      <c r="D23" s="190">
        <f>Questions!W20</f>
        <v>80</v>
      </c>
      <c r="E23" s="190">
        <f>Questions!V20</f>
        <v>0</v>
      </c>
      <c r="F23" s="191">
        <f>Questions!X20</f>
        <v>0</v>
      </c>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row>
    <row r="24" spans="1:201">
      <c r="A24" s="179"/>
      <c r="B24" s="179"/>
      <c r="C24" s="1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row>
    <row r="25" spans="1:201">
      <c r="A25" s="179"/>
      <c r="B25" s="179"/>
      <c r="C25" s="192"/>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row>
    <row r="26" spans="1:201" s="101" customFormat="1" ht="36" customHeight="1">
      <c r="A26" s="275" t="s">
        <v>1601</v>
      </c>
      <c r="B26" s="275"/>
      <c r="C26" s="275"/>
      <c r="D26" s="275"/>
      <c r="E26" s="275"/>
      <c r="F26" s="275"/>
      <c r="G26" s="275"/>
    </row>
    <row r="27" spans="1:201" s="102" customFormat="1" ht="36" customHeight="1">
      <c r="A27" s="176" t="s">
        <v>402</v>
      </c>
      <c r="B27" s="276" t="s">
        <v>412</v>
      </c>
      <c r="C27" s="276"/>
      <c r="D27" s="276" t="s">
        <v>413</v>
      </c>
      <c r="E27" s="276"/>
      <c r="F27" s="276"/>
      <c r="G27" s="176" t="s">
        <v>1602</v>
      </c>
    </row>
    <row r="28" spans="1:201" s="198" customFormat="1" ht="48" customHeight="1">
      <c r="A28" s="194" t="str">
        <f>Assessment!A28</f>
        <v>COMP-01</v>
      </c>
      <c r="B28" s="277" t="str">
        <f>Assessment!B28</f>
        <v>Describe your organization’s business background and ownership structure, including all parent and subsidiary relationships.</v>
      </c>
      <c r="C28" s="277"/>
      <c r="D28" s="277">
        <f>Assessment!C28</f>
        <v>0</v>
      </c>
      <c r="E28" s="277"/>
      <c r="F28" s="277"/>
      <c r="G28" s="195"/>
      <c r="H28" s="196" t="str">
        <f t="shared" ref="H28:H31" si="0">IF(G28="","Please rate the vendor's answer","")</f>
        <v>Please rate the vendor's answer</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row>
    <row r="29" spans="1:201" s="198" customFormat="1" ht="48" customHeight="1">
      <c r="A29" s="194" t="str">
        <f>Assessment!A29</f>
        <v>COMP-02</v>
      </c>
      <c r="B29" s="277" t="str">
        <f>Assessment!B29</f>
        <v>Describe how long your organization has conducted business in this product area.</v>
      </c>
      <c r="C29" s="277"/>
      <c r="D29" s="277">
        <f>Assessment!C29</f>
        <v>0</v>
      </c>
      <c r="E29" s="277"/>
      <c r="F29" s="277"/>
      <c r="G29" s="195"/>
      <c r="H29" s="196" t="str">
        <f t="shared" si="0"/>
        <v>Please rate the vendor's answer</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row>
    <row r="30" spans="1:201" s="198" customFormat="1" ht="48" customHeight="1">
      <c r="A30" s="194" t="str">
        <f>Assessment!A33</f>
        <v>COMP-06</v>
      </c>
      <c r="B30" s="277" t="str">
        <f>Assessment!B33</f>
        <v>Do you have a dedicated Software and System Development team(s)? (e.g. Customer Support, Implementation, Product Management, etc.)</v>
      </c>
      <c r="C30" s="277"/>
      <c r="D30" s="277">
        <f>Assessment!C33</f>
        <v>0</v>
      </c>
      <c r="E30" s="277"/>
      <c r="F30" s="277"/>
      <c r="G30" s="195"/>
      <c r="H30" s="196" t="str">
        <f t="shared" si="0"/>
        <v>Please rate the vendor's answer</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row>
    <row r="31" spans="1:201" s="198" customFormat="1" ht="48" customHeight="1">
      <c r="A31" s="194" t="str">
        <f>Assessment!A34</f>
        <v>COMP-07</v>
      </c>
      <c r="B31" s="277" t="str">
        <f>Assessment!B34</f>
        <v>Use this area to share information about your environment that will assist those who are assessing your company data security program.</v>
      </c>
      <c r="C31" s="277"/>
      <c r="D31" s="277">
        <f>Assessment!C34</f>
        <v>0</v>
      </c>
      <c r="E31" s="277"/>
      <c r="F31" s="277"/>
      <c r="G31" s="195"/>
      <c r="H31" s="196" t="str">
        <f t="shared" si="0"/>
        <v>Please rate the vendor's answer</v>
      </c>
      <c r="I31" s="199">
        <f>'High Risk Non-Compliant'!J69</f>
        <v>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row>
    <row r="32" spans="1:201" s="198" customFormat="1" ht="48" customHeight="1">
      <c r="A32" s="199">
        <f>'High Risk Non-Compliant'!B71</f>
        <v>0</v>
      </c>
      <c r="B32" s="199">
        <f>'High Risk Non-Compliant'!C71</f>
        <v>0</v>
      </c>
      <c r="C32" s="199">
        <f>'High Risk Non-Compliant'!D71</f>
        <v>0</v>
      </c>
      <c r="D32" s="199">
        <f>'High Risk Non-Compliant'!E71</f>
        <v>0</v>
      </c>
      <c r="E32" s="199">
        <f>'High Risk Non-Compliant'!F71</f>
        <v>0</v>
      </c>
      <c r="F32" s="199">
        <f>'High Risk Non-Compliant'!G71</f>
        <v>0</v>
      </c>
      <c r="G32" s="199">
        <f>'High Risk Non-Compliant'!H71</f>
        <v>0</v>
      </c>
      <c r="H32" s="199">
        <f>'High Risk Non-Compliant'!I71</f>
        <v>0</v>
      </c>
      <c r="I32" s="199">
        <f>'High Risk Non-Compliant'!J71</f>
        <v>0</v>
      </c>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row>
    <row r="33" spans="1:201" s="198" customFormat="1" ht="48" customHeight="1">
      <c r="A33" s="199">
        <f>'High Risk Non-Compliant'!B72</f>
        <v>0</v>
      </c>
      <c r="B33" s="199">
        <f>'High Risk Non-Compliant'!C72</f>
        <v>0</v>
      </c>
      <c r="C33" s="199">
        <f>'High Risk Non-Compliant'!D72</f>
        <v>0</v>
      </c>
      <c r="D33" s="199">
        <f>'High Risk Non-Compliant'!E72</f>
        <v>0</v>
      </c>
      <c r="E33" s="199">
        <f>'High Risk Non-Compliant'!F72</f>
        <v>0</v>
      </c>
      <c r="F33" s="199">
        <f>'High Risk Non-Compliant'!G72</f>
        <v>0</v>
      </c>
      <c r="G33" s="199">
        <f>'High Risk Non-Compliant'!H72</f>
        <v>0</v>
      </c>
      <c r="H33" s="199">
        <f>'High Risk Non-Compliant'!I72</f>
        <v>0</v>
      </c>
      <c r="I33" s="199">
        <f>'High Risk Non-Compliant'!J72</f>
        <v>0</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row>
    <row r="34" spans="1:201" s="198" customFormat="1" ht="48" customHeight="1">
      <c r="A34" s="199">
        <f>'High Risk Non-Compliant'!B73</f>
        <v>0</v>
      </c>
      <c r="B34" s="199">
        <f>'High Risk Non-Compliant'!C73</f>
        <v>0</v>
      </c>
      <c r="C34" s="199">
        <f>'High Risk Non-Compliant'!D73</f>
        <v>0</v>
      </c>
      <c r="D34" s="199">
        <f>'High Risk Non-Compliant'!E73</f>
        <v>0</v>
      </c>
      <c r="E34" s="199">
        <f>'High Risk Non-Compliant'!F73</f>
        <v>0</v>
      </c>
      <c r="F34" s="199">
        <f>'High Risk Non-Compliant'!G73</f>
        <v>0</v>
      </c>
      <c r="G34" s="199">
        <f>'High Risk Non-Compliant'!H73</f>
        <v>0</v>
      </c>
      <c r="H34" s="199">
        <f>'High Risk Non-Compliant'!I73</f>
        <v>0</v>
      </c>
      <c r="I34" s="199">
        <f>'High Risk Non-Compliant'!J73</f>
        <v>0</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row>
    <row r="35" spans="1:201" s="198" customFormat="1" ht="48" customHeight="1">
      <c r="A35" s="199">
        <f>'High Risk Non-Compliant'!B74</f>
        <v>0</v>
      </c>
      <c r="B35" s="199">
        <f>'High Risk Non-Compliant'!C74</f>
        <v>0</v>
      </c>
      <c r="C35" s="199">
        <f>'High Risk Non-Compliant'!D74</f>
        <v>0</v>
      </c>
      <c r="D35" s="199">
        <f>'High Risk Non-Compliant'!E74</f>
        <v>0</v>
      </c>
      <c r="E35" s="199">
        <f>'High Risk Non-Compliant'!F74</f>
        <v>0</v>
      </c>
      <c r="F35" s="199">
        <f>'High Risk Non-Compliant'!G74</f>
        <v>0</v>
      </c>
      <c r="G35" s="199">
        <f>'High Risk Non-Compliant'!H74</f>
        <v>0</v>
      </c>
      <c r="H35" s="199">
        <f>'High Risk Non-Compliant'!I74</f>
        <v>0</v>
      </c>
      <c r="I35" s="199">
        <f>'High Risk Non-Compliant'!J74</f>
        <v>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row>
    <row r="36" spans="1:201" s="198" customFormat="1" ht="48" customHeight="1">
      <c r="A36" s="199">
        <f>'High Risk Non-Compliant'!B75</f>
        <v>0</v>
      </c>
      <c r="B36" s="199">
        <f>'High Risk Non-Compliant'!C75</f>
        <v>0</v>
      </c>
      <c r="C36" s="199">
        <f>'High Risk Non-Compliant'!D75</f>
        <v>0</v>
      </c>
      <c r="D36" s="199">
        <f>'High Risk Non-Compliant'!E75</f>
        <v>0</v>
      </c>
      <c r="E36" s="199">
        <f>'High Risk Non-Compliant'!F75</f>
        <v>0</v>
      </c>
      <c r="F36" s="199">
        <f>'High Risk Non-Compliant'!G75</f>
        <v>0</v>
      </c>
      <c r="G36" s="199">
        <f>'High Risk Non-Compliant'!H75</f>
        <v>0</v>
      </c>
      <c r="H36" s="199">
        <f>'High Risk Non-Compliant'!I75</f>
        <v>0</v>
      </c>
      <c r="I36" s="199">
        <f>'High Risk Non-Compliant'!J75</f>
        <v>0</v>
      </c>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row>
    <row r="37" spans="1:201" s="198" customFormat="1" ht="48" customHeight="1">
      <c r="A37" s="199">
        <f>'High Risk Non-Compliant'!B76</f>
        <v>0</v>
      </c>
      <c r="B37" s="199">
        <f>'High Risk Non-Compliant'!C76</f>
        <v>0</v>
      </c>
      <c r="C37" s="199">
        <f>'High Risk Non-Compliant'!D76</f>
        <v>0</v>
      </c>
      <c r="D37" s="199">
        <f>'High Risk Non-Compliant'!E76</f>
        <v>0</v>
      </c>
      <c r="E37" s="199">
        <f>'High Risk Non-Compliant'!F76</f>
        <v>0</v>
      </c>
      <c r="F37" s="199">
        <f>'High Risk Non-Compliant'!G76</f>
        <v>0</v>
      </c>
      <c r="G37" s="199">
        <f>'High Risk Non-Compliant'!H76</f>
        <v>0</v>
      </c>
      <c r="H37" s="199">
        <f>'High Risk Non-Compliant'!I76</f>
        <v>0</v>
      </c>
      <c r="I37" s="199">
        <f>'High Risk Non-Compliant'!J76</f>
        <v>0</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row>
    <row r="38" spans="1:201" s="198" customFormat="1" ht="48" customHeight="1">
      <c r="A38" s="199">
        <f>'High Risk Non-Compliant'!B77</f>
        <v>0</v>
      </c>
      <c r="B38" s="199">
        <f>'High Risk Non-Compliant'!C77</f>
        <v>0</v>
      </c>
      <c r="C38" s="199">
        <f>'High Risk Non-Compliant'!D77</f>
        <v>0</v>
      </c>
      <c r="D38" s="199">
        <f>'High Risk Non-Compliant'!E77</f>
        <v>0</v>
      </c>
      <c r="E38" s="199">
        <f>'High Risk Non-Compliant'!F77</f>
        <v>0</v>
      </c>
      <c r="F38" s="199">
        <f>'High Risk Non-Compliant'!G77</f>
        <v>0</v>
      </c>
      <c r="G38" s="199">
        <f>'High Risk Non-Compliant'!H77</f>
        <v>0</v>
      </c>
      <c r="H38" s="199">
        <f>'High Risk Non-Compliant'!I77</f>
        <v>0</v>
      </c>
      <c r="I38" s="199">
        <f>'High Risk Non-Compliant'!J77</f>
        <v>0</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row>
    <row r="39" spans="1:201" s="198" customFormat="1" ht="48" customHeight="1">
      <c r="A39" s="199">
        <f>'High Risk Non-Compliant'!B78</f>
        <v>0</v>
      </c>
      <c r="B39" s="199">
        <f>'High Risk Non-Compliant'!C78</f>
        <v>0</v>
      </c>
      <c r="C39" s="199">
        <f>'High Risk Non-Compliant'!D78</f>
        <v>0</v>
      </c>
      <c r="D39" s="199">
        <f>'High Risk Non-Compliant'!E78</f>
        <v>0</v>
      </c>
      <c r="E39" s="199">
        <f>'High Risk Non-Compliant'!F78</f>
        <v>0</v>
      </c>
      <c r="F39" s="199">
        <f>'High Risk Non-Compliant'!G78</f>
        <v>0</v>
      </c>
      <c r="G39" s="199">
        <f>'High Risk Non-Compliant'!H78</f>
        <v>0</v>
      </c>
      <c r="H39" s="199">
        <f>'High Risk Non-Compliant'!I78</f>
        <v>0</v>
      </c>
      <c r="I39" s="199">
        <f>'High Risk Non-Compliant'!J78</f>
        <v>0</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row>
    <row r="40" spans="1:201" s="198" customFormat="1" ht="48" customHeight="1">
      <c r="A40" s="199">
        <f>'High Risk Non-Compliant'!B79</f>
        <v>0</v>
      </c>
      <c r="B40" s="199">
        <f>'High Risk Non-Compliant'!C79</f>
        <v>0</v>
      </c>
      <c r="C40" s="199">
        <f>'High Risk Non-Compliant'!D79</f>
        <v>0</v>
      </c>
      <c r="D40" s="199">
        <f>'High Risk Non-Compliant'!E79</f>
        <v>0</v>
      </c>
      <c r="E40" s="199">
        <f>'High Risk Non-Compliant'!F79</f>
        <v>0</v>
      </c>
      <c r="F40" s="199">
        <f>'High Risk Non-Compliant'!G79</f>
        <v>0</v>
      </c>
      <c r="G40" s="199">
        <f>'High Risk Non-Compliant'!H79</f>
        <v>0</v>
      </c>
      <c r="H40" s="199">
        <f>'High Risk Non-Compliant'!I79</f>
        <v>0</v>
      </c>
      <c r="I40" s="199">
        <f>'High Risk Non-Compliant'!J79</f>
        <v>0</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row>
    <row r="41" spans="1:201" s="198" customFormat="1" ht="48" customHeight="1">
      <c r="A41" s="199">
        <f>'High Risk Non-Compliant'!B80</f>
        <v>0</v>
      </c>
      <c r="B41" s="199">
        <f>'High Risk Non-Compliant'!C80</f>
        <v>0</v>
      </c>
      <c r="C41" s="199">
        <f>'High Risk Non-Compliant'!D80</f>
        <v>0</v>
      </c>
      <c r="D41" s="199">
        <f>'High Risk Non-Compliant'!E80</f>
        <v>0</v>
      </c>
      <c r="E41" s="199">
        <f>'High Risk Non-Compliant'!F80</f>
        <v>0</v>
      </c>
      <c r="F41" s="199">
        <f>'High Risk Non-Compliant'!G80</f>
        <v>0</v>
      </c>
      <c r="G41" s="199">
        <f>'High Risk Non-Compliant'!H80</f>
        <v>0</v>
      </c>
      <c r="H41" s="199">
        <f>'High Risk Non-Compliant'!I80</f>
        <v>0</v>
      </c>
      <c r="I41" s="199">
        <f>'High Risk Non-Compliant'!J80</f>
        <v>0</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row>
    <row r="42" spans="1:201" s="198" customFormat="1" ht="48" customHeight="1">
      <c r="A42" s="199">
        <f>'High Risk Non-Compliant'!B81</f>
        <v>0</v>
      </c>
      <c r="B42" s="199">
        <f>'High Risk Non-Compliant'!C81</f>
        <v>0</v>
      </c>
      <c r="C42" s="199">
        <f>'High Risk Non-Compliant'!D81</f>
        <v>0</v>
      </c>
      <c r="D42" s="199">
        <f>'High Risk Non-Compliant'!E81</f>
        <v>0</v>
      </c>
      <c r="E42" s="199">
        <f>'High Risk Non-Compliant'!F81</f>
        <v>0</v>
      </c>
      <c r="F42" s="199">
        <f>'High Risk Non-Compliant'!G81</f>
        <v>0</v>
      </c>
      <c r="G42" s="199">
        <f>'High Risk Non-Compliant'!H81</f>
        <v>0</v>
      </c>
      <c r="H42" s="199">
        <f>'High Risk Non-Compliant'!I81</f>
        <v>0</v>
      </c>
      <c r="I42" s="199">
        <f>'High Risk Non-Compliant'!J81</f>
        <v>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row>
    <row r="43" spans="1:201" s="198" customFormat="1" ht="48" customHeight="1">
      <c r="A43" s="199">
        <f>'High Risk Non-Compliant'!B82</f>
        <v>0</v>
      </c>
      <c r="B43" s="199">
        <f>'High Risk Non-Compliant'!C82</f>
        <v>0</v>
      </c>
      <c r="C43" s="199">
        <f>'High Risk Non-Compliant'!D82</f>
        <v>0</v>
      </c>
      <c r="D43" s="199">
        <f>'High Risk Non-Compliant'!E82</f>
        <v>0</v>
      </c>
      <c r="E43" s="199">
        <f>'High Risk Non-Compliant'!F82</f>
        <v>0</v>
      </c>
      <c r="F43" s="199">
        <f>'High Risk Non-Compliant'!G82</f>
        <v>0</v>
      </c>
      <c r="G43" s="199">
        <f>'High Risk Non-Compliant'!H82</f>
        <v>0</v>
      </c>
      <c r="H43" s="199">
        <f>'High Risk Non-Compliant'!I82</f>
        <v>0</v>
      </c>
      <c r="I43" s="199">
        <f>'High Risk Non-Compliant'!J82</f>
        <v>0</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row>
    <row r="44" spans="1:201" s="198" customFormat="1" ht="48" customHeight="1">
      <c r="A44" s="199">
        <f>'High Risk Non-Compliant'!B83</f>
        <v>0</v>
      </c>
      <c r="B44" s="199">
        <f>'High Risk Non-Compliant'!C83</f>
        <v>0</v>
      </c>
      <c r="C44" s="199">
        <f>'High Risk Non-Compliant'!D83</f>
        <v>0</v>
      </c>
      <c r="D44" s="199">
        <f>'High Risk Non-Compliant'!E83</f>
        <v>0</v>
      </c>
      <c r="E44" s="199">
        <f>'High Risk Non-Compliant'!F83</f>
        <v>0</v>
      </c>
      <c r="F44" s="199">
        <f>'High Risk Non-Compliant'!G83</f>
        <v>0</v>
      </c>
      <c r="G44" s="199">
        <f>'High Risk Non-Compliant'!H83</f>
        <v>0</v>
      </c>
      <c r="H44" s="199">
        <f>'High Risk Non-Compliant'!I83</f>
        <v>0</v>
      </c>
      <c r="I44" s="199">
        <f>'High Risk Non-Compliant'!J83</f>
        <v>0</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row>
    <row r="45" spans="1:201" s="198" customFormat="1" ht="48" customHeight="1">
      <c r="A45" s="199">
        <f>'High Risk Non-Compliant'!B84</f>
        <v>0</v>
      </c>
      <c r="B45" s="199">
        <f>'High Risk Non-Compliant'!C84</f>
        <v>0</v>
      </c>
      <c r="C45" s="199">
        <f>'High Risk Non-Compliant'!D84</f>
        <v>0</v>
      </c>
      <c r="D45" s="199">
        <f>'High Risk Non-Compliant'!E84</f>
        <v>0</v>
      </c>
      <c r="E45" s="199">
        <f>'High Risk Non-Compliant'!F84</f>
        <v>0</v>
      </c>
      <c r="F45" s="199">
        <f>'High Risk Non-Compliant'!G84</f>
        <v>0</v>
      </c>
      <c r="G45" s="199">
        <f>'High Risk Non-Compliant'!H84</f>
        <v>0</v>
      </c>
      <c r="H45" s="199">
        <f>'High Risk Non-Compliant'!I84</f>
        <v>0</v>
      </c>
      <c r="I45" s="199">
        <f>'High Risk Non-Compliant'!J84</f>
        <v>0</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row>
    <row r="46" spans="1:201" s="198" customFormat="1" ht="48" customHeight="1">
      <c r="A46" s="199">
        <f>'High Risk Non-Compliant'!B85</f>
        <v>0</v>
      </c>
      <c r="B46" s="199">
        <f>'High Risk Non-Compliant'!C85</f>
        <v>0</v>
      </c>
      <c r="C46" s="199">
        <f>'High Risk Non-Compliant'!D85</f>
        <v>0</v>
      </c>
      <c r="D46" s="199">
        <f>'High Risk Non-Compliant'!E85</f>
        <v>0</v>
      </c>
      <c r="E46" s="199">
        <f>'High Risk Non-Compliant'!F85</f>
        <v>0</v>
      </c>
      <c r="F46" s="199">
        <f>'High Risk Non-Compliant'!G85</f>
        <v>0</v>
      </c>
      <c r="G46" s="199">
        <f>'High Risk Non-Compliant'!H85</f>
        <v>0</v>
      </c>
      <c r="H46" s="199">
        <f>'High Risk Non-Compliant'!I85</f>
        <v>0</v>
      </c>
      <c r="I46" s="199">
        <f>'High Risk Non-Compliant'!J85</f>
        <v>0</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row>
    <row r="47" spans="1:201" s="198" customFormat="1" ht="48" customHeight="1">
      <c r="A47" s="199">
        <f>'High Risk Non-Compliant'!B86</f>
        <v>0</v>
      </c>
      <c r="B47" s="199">
        <f>'High Risk Non-Compliant'!C86</f>
        <v>0</v>
      </c>
      <c r="C47" s="199">
        <f>'High Risk Non-Compliant'!D86</f>
        <v>0</v>
      </c>
      <c r="D47" s="199">
        <f>'High Risk Non-Compliant'!E86</f>
        <v>0</v>
      </c>
      <c r="E47" s="199">
        <f>'High Risk Non-Compliant'!F86</f>
        <v>0</v>
      </c>
      <c r="F47" s="199">
        <f>'High Risk Non-Compliant'!G86</f>
        <v>0</v>
      </c>
      <c r="G47" s="199">
        <f>'High Risk Non-Compliant'!H86</f>
        <v>0</v>
      </c>
      <c r="H47" s="199">
        <f>'High Risk Non-Compliant'!I86</f>
        <v>0</v>
      </c>
      <c r="I47" s="199">
        <f>'High Risk Non-Compliant'!J86</f>
        <v>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row>
    <row r="48" spans="1:201" s="198" customFormat="1" ht="48" customHeight="1">
      <c r="A48" s="199">
        <f>'High Risk Non-Compliant'!B87</f>
        <v>0</v>
      </c>
      <c r="B48" s="199">
        <f>'High Risk Non-Compliant'!C87</f>
        <v>0</v>
      </c>
      <c r="C48" s="199">
        <f>'High Risk Non-Compliant'!D87</f>
        <v>0</v>
      </c>
      <c r="D48" s="199">
        <f>'High Risk Non-Compliant'!E87</f>
        <v>0</v>
      </c>
      <c r="E48" s="199">
        <f>'High Risk Non-Compliant'!F87</f>
        <v>0</v>
      </c>
      <c r="F48" s="199">
        <f>'High Risk Non-Compliant'!G87</f>
        <v>0</v>
      </c>
      <c r="G48" s="199">
        <f>'High Risk Non-Compliant'!H87</f>
        <v>0</v>
      </c>
      <c r="H48" s="199">
        <f>'High Risk Non-Compliant'!I87</f>
        <v>0</v>
      </c>
      <c r="I48" s="199">
        <f>'High Risk Non-Compliant'!J87</f>
        <v>0</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row>
    <row r="49" spans="1:201" s="198" customFormat="1" ht="48" customHeight="1">
      <c r="A49" s="199">
        <f>'High Risk Non-Compliant'!B88</f>
        <v>0</v>
      </c>
      <c r="B49" s="199">
        <f>'High Risk Non-Compliant'!C88</f>
        <v>0</v>
      </c>
      <c r="C49" s="199">
        <f>'High Risk Non-Compliant'!D88</f>
        <v>0</v>
      </c>
      <c r="D49" s="199">
        <f>'High Risk Non-Compliant'!E88</f>
        <v>0</v>
      </c>
      <c r="E49" s="199">
        <f>'High Risk Non-Compliant'!F88</f>
        <v>0</v>
      </c>
      <c r="F49" s="199">
        <f>'High Risk Non-Compliant'!G88</f>
        <v>0</v>
      </c>
      <c r="G49" s="199">
        <f>'High Risk Non-Compliant'!H88</f>
        <v>0</v>
      </c>
      <c r="H49" s="199">
        <f>'High Risk Non-Compliant'!I88</f>
        <v>0</v>
      </c>
      <c r="I49" s="199">
        <f>'High Risk Non-Compliant'!J88</f>
        <v>0</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row>
    <row r="50" spans="1:201" s="198" customFormat="1" ht="48" customHeight="1">
      <c r="A50" s="199">
        <f>'High Risk Non-Compliant'!B89</f>
        <v>0</v>
      </c>
      <c r="B50" s="199">
        <f>'High Risk Non-Compliant'!C89</f>
        <v>0</v>
      </c>
      <c r="C50" s="199">
        <f>'High Risk Non-Compliant'!D89</f>
        <v>0</v>
      </c>
      <c r="D50" s="199">
        <f>'High Risk Non-Compliant'!E89</f>
        <v>0</v>
      </c>
      <c r="E50" s="199">
        <f>'High Risk Non-Compliant'!F89</f>
        <v>0</v>
      </c>
      <c r="F50" s="199">
        <f>'High Risk Non-Compliant'!G89</f>
        <v>0</v>
      </c>
      <c r="G50" s="199">
        <f>'High Risk Non-Compliant'!H89</f>
        <v>0</v>
      </c>
      <c r="H50" s="199">
        <f>'High Risk Non-Compliant'!I89</f>
        <v>0</v>
      </c>
      <c r="I50" s="199">
        <f>'High Risk Non-Compliant'!J89</f>
        <v>0</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row>
    <row r="51" spans="1:201" s="198" customFormat="1" ht="48" customHeight="1">
      <c r="A51" s="199"/>
      <c r="B51" s="199"/>
      <c r="C51" s="199"/>
      <c r="D51" s="199"/>
      <c r="E51" s="199"/>
      <c r="F51" s="199"/>
      <c r="G51" s="199"/>
      <c r="H51" s="199"/>
      <c r="I51" s="199"/>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row>
    <row r="52" spans="1:201" s="198" customFormat="1" ht="48" customHeight="1">
      <c r="A52" s="199"/>
      <c r="B52" s="199"/>
      <c r="C52" s="199"/>
      <c r="D52" s="199"/>
      <c r="E52" s="199"/>
      <c r="F52" s="199"/>
      <c r="G52" s="199"/>
      <c r="H52" s="199"/>
      <c r="I52" s="199"/>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row>
    <row r="53" spans="1:201" s="198" customFormat="1" ht="48" customHeight="1">
      <c r="A53" s="199"/>
      <c r="B53" s="199"/>
      <c r="C53" s="199"/>
      <c r="D53" s="199"/>
      <c r="E53" s="199"/>
      <c r="F53" s="199"/>
      <c r="G53" s="199"/>
      <c r="H53" s="199"/>
      <c r="I53" s="199"/>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row>
    <row r="54" spans="1:201" s="198" customFormat="1" ht="48" customHeight="1">
      <c r="A54" s="199"/>
      <c r="B54" s="199"/>
      <c r="C54" s="199"/>
      <c r="D54" s="199"/>
      <c r="E54" s="199"/>
      <c r="F54" s="199"/>
      <c r="G54" s="199"/>
      <c r="H54" s="199"/>
      <c r="I54" s="199"/>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row>
    <row r="55" spans="1:201" s="198" customFormat="1" ht="48" customHeight="1">
      <c r="A55" s="199"/>
      <c r="B55" s="199"/>
      <c r="C55" s="199"/>
      <c r="D55" s="199"/>
      <c r="E55" s="199"/>
      <c r="F55" s="199"/>
      <c r="G55" s="199"/>
      <c r="H55" s="199"/>
      <c r="I55" s="199"/>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row>
    <row r="56" spans="1:201" s="198" customFormat="1" ht="48" customHeight="1">
      <c r="A56" s="199"/>
      <c r="B56" s="199"/>
      <c r="C56" s="199"/>
      <c r="D56" s="199"/>
      <c r="E56" s="199"/>
      <c r="F56" s="199"/>
      <c r="G56" s="199"/>
      <c r="H56" s="199"/>
      <c r="I56" s="199"/>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row>
    <row r="57" spans="1:201" s="198" customFormat="1" ht="48" customHeight="1">
      <c r="A57" s="199"/>
      <c r="B57" s="199"/>
      <c r="C57" s="199"/>
      <c r="D57" s="199"/>
      <c r="E57" s="199"/>
      <c r="F57" s="199"/>
      <c r="G57" s="199"/>
      <c r="H57" s="199"/>
      <c r="I57" s="199"/>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row>
    <row r="58" spans="1:201" s="198" customFormat="1" ht="48" customHeight="1">
      <c r="A58" s="199"/>
      <c r="B58" s="199"/>
      <c r="C58" s="199"/>
      <c r="D58" s="199"/>
      <c r="E58" s="199"/>
      <c r="F58" s="199"/>
      <c r="G58" s="199"/>
      <c r="H58" s="199"/>
      <c r="I58" s="199"/>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row>
    <row r="59" spans="1:201" s="198" customFormat="1" ht="48" customHeight="1">
      <c r="A59" s="199"/>
      <c r="B59" s="199"/>
      <c r="C59" s="199"/>
      <c r="D59" s="199"/>
      <c r="E59" s="199"/>
      <c r="F59" s="199"/>
      <c r="G59" s="199"/>
      <c r="H59" s="199"/>
      <c r="I59" s="199"/>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row>
    <row r="60" spans="1:201" s="198" customFormat="1" ht="48" customHeight="1">
      <c r="A60" s="199"/>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row>
    <row r="61" spans="1:201" s="198" customFormat="1" ht="48" customHeight="1">
      <c r="A61" s="199"/>
      <c r="B61" s="199"/>
      <c r="C61" s="199"/>
      <c r="D61" s="199"/>
      <c r="E61" s="199"/>
      <c r="F61" s="199"/>
      <c r="G61" s="199"/>
      <c r="H61" s="199"/>
      <c r="I61" s="199"/>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row>
    <row r="62" spans="1:201" s="198" customFormat="1" ht="48" customHeight="1">
      <c r="A62" s="199"/>
      <c r="B62" s="199"/>
      <c r="C62" s="199"/>
      <c r="D62" s="199"/>
      <c r="E62" s="199"/>
      <c r="F62" s="199"/>
      <c r="G62" s="199"/>
      <c r="H62" s="199"/>
      <c r="I62" s="199"/>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row>
    <row r="63" spans="1:201" s="198" customFormat="1" ht="48" customHeight="1">
      <c r="A63" s="199"/>
      <c r="B63" s="199"/>
      <c r="C63" s="199"/>
      <c r="D63" s="199"/>
      <c r="E63" s="199"/>
      <c r="F63" s="199"/>
      <c r="G63" s="199"/>
      <c r="H63" s="199"/>
      <c r="I63" s="199"/>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row>
    <row r="64" spans="1:201" s="198" customFormat="1" ht="48" customHeight="1">
      <c r="A64" s="199"/>
      <c r="B64" s="199"/>
      <c r="C64" s="199"/>
      <c r="D64" s="199"/>
      <c r="E64" s="199"/>
      <c r="F64" s="199"/>
      <c r="G64" s="199"/>
      <c r="H64" s="199"/>
      <c r="I64" s="199"/>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row>
    <row r="65" spans="1:201" s="198" customFormat="1" ht="48" customHeight="1">
      <c r="A65" s="199"/>
      <c r="B65" s="199"/>
      <c r="C65" s="199"/>
      <c r="D65" s="199"/>
      <c r="E65" s="199"/>
      <c r="F65" s="199"/>
      <c r="G65" s="199"/>
      <c r="H65" s="199"/>
      <c r="I65" s="199"/>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row>
    <row r="66" spans="1:201" s="198" customFormat="1" ht="48" customHeight="1">
      <c r="A66" s="199"/>
      <c r="B66" s="199"/>
      <c r="C66" s="199"/>
      <c r="D66" s="199"/>
      <c r="E66" s="199"/>
      <c r="F66" s="199"/>
      <c r="G66" s="199"/>
      <c r="H66" s="199"/>
      <c r="I66" s="199"/>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row>
    <row r="67" spans="1:201" s="198" customFormat="1" ht="48" customHeight="1">
      <c r="A67" s="199"/>
      <c r="B67" s="199"/>
      <c r="C67" s="199"/>
      <c r="D67" s="199"/>
      <c r="E67" s="199"/>
      <c r="F67" s="199"/>
      <c r="G67" s="199"/>
      <c r="H67" s="199"/>
      <c r="I67" s="199"/>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row>
    <row r="68" spans="1:201" s="198" customFormat="1" ht="48" customHeight="1">
      <c r="A68" s="199"/>
      <c r="B68" s="199"/>
      <c r="C68" s="199"/>
      <c r="D68" s="199"/>
      <c r="E68" s="199"/>
      <c r="F68" s="199"/>
      <c r="G68" s="199"/>
      <c r="H68" s="199"/>
      <c r="I68" s="199"/>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row>
    <row r="69" spans="1:201" s="198" customFormat="1" ht="48" customHeight="1">
      <c r="A69" s="199"/>
      <c r="B69" s="199"/>
      <c r="C69" s="199"/>
      <c r="D69" s="199"/>
      <c r="E69" s="199"/>
      <c r="F69" s="199"/>
      <c r="G69" s="199"/>
      <c r="H69" s="199"/>
      <c r="I69" s="199"/>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row>
    <row r="70" spans="1:201" s="198" customFormat="1" ht="48" customHeight="1">
      <c r="A70" s="199"/>
      <c r="B70" s="199"/>
      <c r="C70" s="199"/>
      <c r="D70" s="199"/>
      <c r="E70" s="199"/>
      <c r="F70" s="199"/>
      <c r="G70" s="199"/>
      <c r="H70" s="199"/>
      <c r="I70" s="199"/>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row>
    <row r="71" spans="1:201" s="198" customFormat="1" ht="48" customHeight="1">
      <c r="A71" s="199"/>
      <c r="B71" s="199"/>
      <c r="C71" s="199"/>
      <c r="D71" s="199"/>
      <c r="E71" s="199"/>
      <c r="F71" s="199"/>
      <c r="G71" s="199"/>
      <c r="H71" s="199"/>
      <c r="I71" s="199"/>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row>
    <row r="72" spans="1:201" s="198" customFormat="1" ht="48" customHeight="1">
      <c r="A72" s="199"/>
      <c r="B72" s="199"/>
      <c r="C72" s="199"/>
      <c r="D72" s="199"/>
      <c r="E72" s="199"/>
      <c r="F72" s="199"/>
      <c r="G72" s="199"/>
      <c r="H72" s="199"/>
      <c r="I72" s="199"/>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row>
    <row r="73" spans="1:201" s="198" customFormat="1" ht="48" customHeight="1">
      <c r="A73" s="199"/>
      <c r="B73" s="199"/>
      <c r="C73" s="199"/>
      <c r="D73" s="199"/>
      <c r="E73" s="199"/>
      <c r="F73" s="199"/>
      <c r="G73" s="199"/>
      <c r="H73" s="199"/>
      <c r="I73" s="199"/>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row>
    <row r="74" spans="1:201" s="198" customFormat="1" ht="48" customHeight="1">
      <c r="A74" s="199"/>
      <c r="B74" s="199"/>
      <c r="C74" s="199"/>
      <c r="D74" s="199"/>
      <c r="E74" s="199"/>
      <c r="F74" s="199"/>
      <c r="G74" s="199"/>
      <c r="H74" s="199"/>
      <c r="I74" s="199"/>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row>
    <row r="75" spans="1:201" s="198" customFormat="1" ht="48" customHeight="1">
      <c r="A75" s="199"/>
      <c r="B75" s="199"/>
      <c r="C75" s="199"/>
      <c r="D75" s="199"/>
      <c r="E75" s="199"/>
      <c r="F75" s="199"/>
      <c r="G75" s="199"/>
      <c r="H75" s="199"/>
      <c r="I75" s="199"/>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row>
    <row r="76" spans="1:201" s="198" customFormat="1" ht="48" customHeight="1">
      <c r="A76" s="199"/>
      <c r="B76" s="199"/>
      <c r="C76" s="199"/>
      <c r="D76" s="199"/>
      <c r="E76" s="199"/>
      <c r="F76" s="199"/>
      <c r="G76" s="199"/>
      <c r="H76" s="199"/>
      <c r="I76" s="199"/>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row>
    <row r="77" spans="1:201" s="198" customFormat="1" ht="48" customHeight="1">
      <c r="A77" s="199"/>
      <c r="B77" s="199"/>
      <c r="C77" s="199"/>
      <c r="D77" s="199"/>
      <c r="E77" s="199"/>
      <c r="F77" s="199"/>
      <c r="G77" s="199"/>
      <c r="H77" s="199"/>
      <c r="I77" s="199"/>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row>
    <row r="78" spans="1:201" s="198" customFormat="1" ht="48" customHeight="1">
      <c r="A78" s="199"/>
      <c r="B78" s="199"/>
      <c r="C78" s="199"/>
      <c r="D78" s="199"/>
      <c r="E78" s="199"/>
      <c r="F78" s="199"/>
      <c r="G78" s="199"/>
      <c r="H78" s="199"/>
      <c r="I78" s="199"/>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row>
    <row r="79" spans="1:201" s="198" customFormat="1" ht="48" customHeight="1">
      <c r="A79" s="199"/>
      <c r="B79" s="199"/>
      <c r="C79" s="199"/>
      <c r="D79" s="199"/>
      <c r="E79" s="199"/>
      <c r="F79" s="199"/>
      <c r="G79" s="199"/>
      <c r="H79" s="199"/>
      <c r="I79" s="199"/>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row>
    <row r="80" spans="1:201" s="198" customFormat="1" ht="48" customHeight="1">
      <c r="A80" s="199"/>
      <c r="B80" s="199"/>
      <c r="C80" s="199"/>
      <c r="D80" s="199"/>
      <c r="E80" s="199"/>
      <c r="F80" s="199"/>
      <c r="G80" s="199"/>
      <c r="H80" s="199"/>
      <c r="I80" s="199"/>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row>
    <row r="81" spans="1:201" s="198" customFormat="1" ht="48" customHeight="1">
      <c r="A81" s="199"/>
      <c r="B81" s="199"/>
      <c r="C81" s="199"/>
      <c r="D81" s="199"/>
      <c r="E81" s="199"/>
      <c r="F81" s="199"/>
      <c r="G81" s="199"/>
      <c r="H81" s="199"/>
      <c r="I81" s="199"/>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row>
    <row r="82" spans="1:201" s="198" customFormat="1" ht="48" customHeight="1">
      <c r="A82" s="199"/>
      <c r="B82" s="199"/>
      <c r="C82" s="199"/>
      <c r="D82" s="199"/>
      <c r="E82" s="199"/>
      <c r="F82" s="199"/>
      <c r="G82" s="199"/>
      <c r="H82" s="199"/>
      <c r="I82" s="19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row>
    <row r="83" spans="1:201" s="198" customFormat="1" ht="48" customHeight="1">
      <c r="A83" s="199"/>
      <c r="B83" s="199"/>
      <c r="C83" s="199"/>
      <c r="D83" s="199"/>
      <c r="E83" s="199"/>
      <c r="F83" s="199"/>
      <c r="G83" s="199"/>
      <c r="H83" s="199"/>
      <c r="I83" s="199"/>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row>
    <row r="84" spans="1:201" s="198" customFormat="1" ht="48" customHeight="1">
      <c r="A84" s="199"/>
      <c r="B84" s="199"/>
      <c r="C84" s="199"/>
      <c r="D84" s="199"/>
      <c r="E84" s="199"/>
      <c r="F84" s="199"/>
      <c r="G84" s="199"/>
      <c r="H84" s="199"/>
      <c r="I84" s="199"/>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row>
    <row r="85" spans="1:201" s="198" customFormat="1" ht="48" customHeight="1">
      <c r="A85" s="199"/>
      <c r="B85" s="199"/>
      <c r="C85" s="199"/>
      <c r="D85" s="199"/>
      <c r="E85" s="199"/>
      <c r="F85" s="199"/>
      <c r="G85" s="199"/>
      <c r="H85" s="199"/>
      <c r="I85" s="199"/>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row>
    <row r="86" spans="1:201" s="198" customFormat="1" ht="48" customHeight="1">
      <c r="A86" s="199"/>
      <c r="B86" s="199"/>
      <c r="C86" s="199"/>
      <c r="D86" s="199"/>
      <c r="E86" s="199"/>
      <c r="F86" s="199"/>
      <c r="G86" s="199"/>
      <c r="H86" s="199"/>
      <c r="I86" s="199"/>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row>
    <row r="87" spans="1:201" s="198" customFormat="1" ht="48" customHeight="1">
      <c r="A87" s="199"/>
      <c r="B87" s="199"/>
      <c r="C87" s="199"/>
      <c r="D87" s="199"/>
      <c r="E87" s="199"/>
      <c r="F87" s="199"/>
      <c r="G87" s="199"/>
      <c r="H87" s="199"/>
      <c r="I87" s="199"/>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row>
    <row r="88" spans="1:201" s="198" customFormat="1" ht="48" customHeight="1">
      <c r="A88" s="199"/>
      <c r="B88" s="199"/>
      <c r="C88" s="199"/>
      <c r="D88" s="199"/>
      <c r="E88" s="199"/>
      <c r="F88" s="199"/>
      <c r="G88" s="199"/>
      <c r="H88" s="199"/>
      <c r="I88" s="199"/>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row>
    <row r="89" spans="1:201" s="198" customFormat="1" ht="48" customHeight="1">
      <c r="A89" s="199"/>
      <c r="B89" s="199"/>
      <c r="C89" s="199"/>
      <c r="D89" s="199"/>
      <c r="E89" s="199"/>
      <c r="F89" s="199"/>
      <c r="G89" s="199"/>
      <c r="H89" s="199"/>
      <c r="I89" s="199"/>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row>
    <row r="90" spans="1:201" s="198" customFormat="1" ht="48" customHeight="1">
      <c r="A90" s="199"/>
      <c r="B90" s="199"/>
      <c r="C90" s="199"/>
      <c r="D90" s="199"/>
      <c r="E90" s="199"/>
      <c r="F90" s="199"/>
      <c r="G90" s="199"/>
      <c r="H90" s="199"/>
      <c r="I90" s="199"/>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row>
    <row r="91" spans="1:201" s="198" customFormat="1" ht="48" customHeight="1">
      <c r="A91" s="199"/>
      <c r="B91" s="199"/>
      <c r="C91" s="199"/>
      <c r="D91" s="199"/>
      <c r="E91" s="199"/>
      <c r="F91" s="199"/>
      <c r="G91" s="199"/>
      <c r="H91" s="199"/>
      <c r="I91" s="199"/>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row>
    <row r="92" spans="1:201" s="198" customFormat="1" ht="48" customHeight="1">
      <c r="A92" s="199"/>
      <c r="B92" s="199"/>
      <c r="C92" s="199"/>
      <c r="D92" s="199"/>
      <c r="E92" s="199"/>
      <c r="F92" s="199"/>
      <c r="G92" s="199"/>
      <c r="H92" s="199"/>
      <c r="I92" s="199"/>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row>
    <row r="93" spans="1:201" s="198" customFormat="1" ht="48" customHeight="1">
      <c r="A93" s="199"/>
      <c r="B93" s="199"/>
      <c r="C93" s="199"/>
      <c r="D93" s="199"/>
      <c r="E93" s="199"/>
      <c r="F93" s="199"/>
      <c r="G93" s="199"/>
      <c r="H93" s="199"/>
      <c r="I93" s="199"/>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row>
    <row r="94" spans="1:201" s="198" customFormat="1" ht="48" customHeight="1">
      <c r="A94" s="199"/>
      <c r="B94" s="199"/>
      <c r="C94" s="199"/>
      <c r="D94" s="199"/>
      <c r="E94" s="199"/>
      <c r="F94" s="199"/>
      <c r="G94" s="199"/>
      <c r="H94" s="199"/>
      <c r="I94" s="199"/>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row>
    <row r="95" spans="1:201" s="198" customFormat="1" ht="48" customHeight="1">
      <c r="A95" s="199"/>
      <c r="B95" s="199"/>
      <c r="C95" s="199"/>
      <c r="D95" s="199"/>
      <c r="E95" s="199"/>
      <c r="F95" s="199"/>
      <c r="G95" s="199"/>
      <c r="H95" s="199"/>
      <c r="I95" s="199"/>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row>
    <row r="96" spans="1:201" s="198" customFormat="1" ht="48" customHeight="1">
      <c r="A96" s="199"/>
      <c r="B96" s="199"/>
      <c r="C96" s="199"/>
      <c r="D96" s="199"/>
      <c r="E96" s="199"/>
      <c r="F96" s="199"/>
      <c r="G96" s="199"/>
      <c r="H96" s="199"/>
      <c r="I96" s="199"/>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row>
    <row r="97" spans="1:201" s="198" customFormat="1" ht="48" customHeight="1">
      <c r="A97" s="199"/>
      <c r="B97" s="199"/>
      <c r="C97" s="199"/>
      <c r="D97" s="199"/>
      <c r="E97" s="199"/>
      <c r="F97" s="199"/>
      <c r="G97" s="199"/>
      <c r="H97" s="199"/>
      <c r="I97" s="199"/>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row>
    <row r="98" spans="1:201" s="198" customFormat="1" ht="48" customHeight="1">
      <c r="A98" s="199"/>
      <c r="B98" s="199"/>
      <c r="C98" s="199"/>
      <c r="D98" s="199"/>
      <c r="E98" s="199"/>
      <c r="F98" s="199"/>
      <c r="G98" s="199"/>
      <c r="H98" s="199"/>
      <c r="I98" s="199"/>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row>
    <row r="99" spans="1:201" s="198" customFormat="1" ht="48" customHeight="1">
      <c r="A99" s="199"/>
      <c r="B99" s="199"/>
      <c r="C99" s="199"/>
      <c r="D99" s="199"/>
      <c r="E99" s="199"/>
      <c r="F99" s="199"/>
      <c r="G99" s="199"/>
      <c r="H99" s="199"/>
      <c r="I99" s="199"/>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row>
    <row r="100" spans="1:201">
      <c r="A100" s="193"/>
      <c r="B100" s="193"/>
      <c r="C100" s="193"/>
      <c r="D100" s="193"/>
      <c r="E100" s="193"/>
      <c r="F100" s="193"/>
      <c r="G100" s="193"/>
      <c r="H100" s="193"/>
      <c r="I100" s="193"/>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c r="FT100" s="179"/>
      <c r="FU100" s="179"/>
      <c r="FV100" s="179"/>
      <c r="FW100" s="179"/>
      <c r="FX100" s="179"/>
      <c r="FY100" s="179"/>
      <c r="FZ100" s="179"/>
      <c r="GA100" s="179"/>
      <c r="GB100" s="179"/>
      <c r="GC100" s="179"/>
      <c r="GD100" s="179"/>
      <c r="GE100" s="179"/>
      <c r="GF100" s="179"/>
      <c r="GG100" s="179"/>
      <c r="GH100" s="179"/>
      <c r="GI100" s="179"/>
      <c r="GJ100" s="179"/>
      <c r="GK100" s="179"/>
      <c r="GL100" s="179"/>
      <c r="GM100" s="179"/>
      <c r="GN100" s="179"/>
      <c r="GO100" s="179"/>
      <c r="GP100" s="179"/>
      <c r="GQ100" s="179"/>
      <c r="GR100" s="179"/>
      <c r="GS100" s="179"/>
    </row>
    <row r="101" spans="1:201">
      <c r="A101" s="193"/>
      <c r="B101" s="193"/>
      <c r="C101" s="193"/>
      <c r="D101" s="193"/>
      <c r="E101" s="193"/>
      <c r="F101" s="193"/>
      <c r="G101" s="193"/>
      <c r="H101" s="193"/>
      <c r="I101" s="193"/>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c r="FT101" s="179"/>
      <c r="FU101" s="179"/>
      <c r="FV101" s="179"/>
      <c r="FW101" s="179"/>
      <c r="FX101" s="179"/>
      <c r="FY101" s="179"/>
      <c r="FZ101" s="179"/>
      <c r="GA101" s="179"/>
      <c r="GB101" s="179"/>
      <c r="GC101" s="179"/>
      <c r="GD101" s="179"/>
      <c r="GE101" s="179"/>
      <c r="GF101" s="179"/>
      <c r="GG101" s="179"/>
      <c r="GH101" s="179"/>
      <c r="GI101" s="179"/>
      <c r="GJ101" s="179"/>
      <c r="GK101" s="179"/>
      <c r="GL101" s="179"/>
      <c r="GM101" s="179"/>
      <c r="GN101" s="179"/>
      <c r="GO101" s="179"/>
      <c r="GP101" s="179"/>
      <c r="GQ101" s="179"/>
      <c r="GR101" s="179"/>
      <c r="GS101" s="179"/>
    </row>
    <row r="102" spans="1:201">
      <c r="A102" s="193"/>
      <c r="B102" s="193"/>
      <c r="C102" s="193"/>
      <c r="D102" s="193"/>
      <c r="E102" s="193"/>
      <c r="F102" s="193"/>
      <c r="G102" s="193"/>
      <c r="H102" s="193"/>
      <c r="I102" s="193"/>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c r="FT102" s="179"/>
      <c r="FU102" s="179"/>
      <c r="FV102" s="179"/>
      <c r="FW102" s="179"/>
      <c r="FX102" s="179"/>
      <c r="FY102" s="179"/>
      <c r="FZ102" s="179"/>
      <c r="GA102" s="179"/>
      <c r="GB102" s="179"/>
      <c r="GC102" s="179"/>
      <c r="GD102" s="179"/>
      <c r="GE102" s="179"/>
      <c r="GF102" s="179"/>
      <c r="GG102" s="179"/>
      <c r="GH102" s="179"/>
      <c r="GI102" s="179"/>
      <c r="GJ102" s="179"/>
      <c r="GK102" s="179"/>
      <c r="GL102" s="179"/>
      <c r="GM102" s="179"/>
      <c r="GN102" s="179"/>
      <c r="GO102" s="179"/>
      <c r="GP102" s="179"/>
      <c r="GQ102" s="179"/>
      <c r="GR102" s="179"/>
      <c r="GS102" s="179"/>
    </row>
    <row r="103" spans="1:201">
      <c r="A103" s="193"/>
      <c r="B103" s="193"/>
      <c r="C103" s="193"/>
      <c r="D103" s="193"/>
      <c r="E103" s="193"/>
      <c r="F103" s="193"/>
      <c r="G103" s="193"/>
      <c r="H103" s="193"/>
      <c r="I103" s="193"/>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c r="FT103" s="179"/>
      <c r="FU103" s="179"/>
      <c r="FV103" s="179"/>
      <c r="FW103" s="179"/>
      <c r="FX103" s="179"/>
      <c r="FY103" s="179"/>
      <c r="FZ103" s="179"/>
      <c r="GA103" s="179"/>
      <c r="GB103" s="179"/>
      <c r="GC103" s="179"/>
      <c r="GD103" s="179"/>
      <c r="GE103" s="179"/>
      <c r="GF103" s="179"/>
      <c r="GG103" s="179"/>
      <c r="GH103" s="179"/>
      <c r="GI103" s="179"/>
      <c r="GJ103" s="179"/>
      <c r="GK103" s="179"/>
      <c r="GL103" s="179"/>
      <c r="GM103" s="179"/>
      <c r="GN103" s="179"/>
      <c r="GO103" s="179"/>
      <c r="GP103" s="179"/>
      <c r="GQ103" s="179"/>
      <c r="GR103" s="179"/>
      <c r="GS103" s="179"/>
    </row>
    <row r="104" spans="1:201">
      <c r="A104" s="193"/>
      <c r="B104" s="193"/>
      <c r="C104" s="193"/>
      <c r="D104" s="193"/>
      <c r="E104" s="193"/>
      <c r="F104" s="193"/>
      <c r="G104" s="193"/>
      <c r="H104" s="193"/>
      <c r="I104" s="193"/>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c r="FT104" s="179"/>
      <c r="FU104" s="179"/>
      <c r="FV104" s="179"/>
      <c r="FW104" s="179"/>
      <c r="FX104" s="179"/>
      <c r="FY104" s="179"/>
      <c r="FZ104" s="179"/>
      <c r="GA104" s="179"/>
      <c r="GB104" s="179"/>
      <c r="GC104" s="179"/>
      <c r="GD104" s="179"/>
      <c r="GE104" s="179"/>
      <c r="GF104" s="179"/>
      <c r="GG104" s="179"/>
      <c r="GH104" s="179"/>
      <c r="GI104" s="179"/>
      <c r="GJ104" s="179"/>
      <c r="GK104" s="179"/>
      <c r="GL104" s="179"/>
      <c r="GM104" s="179"/>
      <c r="GN104" s="179"/>
      <c r="GO104" s="179"/>
      <c r="GP104" s="179"/>
      <c r="GQ104" s="179"/>
      <c r="GR104" s="179"/>
      <c r="GS104" s="179"/>
    </row>
    <row r="105" spans="1:201">
      <c r="A105" s="193"/>
      <c r="B105" s="193"/>
      <c r="C105" s="193"/>
      <c r="D105" s="193"/>
      <c r="E105" s="193"/>
      <c r="F105" s="193"/>
      <c r="G105" s="193"/>
      <c r="H105" s="193"/>
      <c r="I105" s="19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c r="FT105" s="179"/>
      <c r="FU105" s="179"/>
      <c r="FV105" s="179"/>
      <c r="FW105" s="179"/>
      <c r="FX105" s="179"/>
      <c r="FY105" s="179"/>
      <c r="FZ105" s="179"/>
      <c r="GA105" s="179"/>
      <c r="GB105" s="179"/>
      <c r="GC105" s="179"/>
      <c r="GD105" s="179"/>
      <c r="GE105" s="179"/>
      <c r="GF105" s="179"/>
      <c r="GG105" s="179"/>
      <c r="GH105" s="179"/>
      <c r="GI105" s="179"/>
      <c r="GJ105" s="179"/>
      <c r="GK105" s="179"/>
      <c r="GL105" s="179"/>
      <c r="GM105" s="179"/>
      <c r="GN105" s="179"/>
      <c r="GO105" s="179"/>
      <c r="GP105" s="179"/>
      <c r="GQ105" s="179"/>
      <c r="GR105" s="179"/>
      <c r="GS105" s="179"/>
    </row>
    <row r="106" spans="1:201">
      <c r="A106" s="193"/>
      <c r="B106" s="193"/>
      <c r="C106" s="193"/>
      <c r="D106" s="193"/>
      <c r="E106" s="193"/>
      <c r="F106" s="193"/>
      <c r="G106" s="193"/>
      <c r="H106" s="193"/>
      <c r="I106" s="193"/>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79"/>
      <c r="GM106" s="179"/>
      <c r="GN106" s="179"/>
      <c r="GO106" s="179"/>
      <c r="GP106" s="179"/>
      <c r="GQ106" s="179"/>
      <c r="GR106" s="179"/>
      <c r="GS106" s="179"/>
    </row>
    <row r="107" spans="1:201">
      <c r="A107" s="193"/>
      <c r="B107" s="193"/>
      <c r="C107" s="193"/>
      <c r="D107" s="193"/>
      <c r="E107" s="193"/>
      <c r="F107" s="193"/>
      <c r="G107" s="193"/>
      <c r="H107" s="193"/>
      <c r="I107" s="193"/>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79"/>
      <c r="GM107" s="179"/>
      <c r="GN107" s="179"/>
      <c r="GO107" s="179"/>
      <c r="GP107" s="179"/>
      <c r="GQ107" s="179"/>
      <c r="GR107" s="179"/>
      <c r="GS107" s="179"/>
    </row>
    <row r="108" spans="1:201">
      <c r="A108" s="193"/>
      <c r="B108" s="193"/>
      <c r="C108" s="193"/>
      <c r="D108" s="193"/>
      <c r="E108" s="193"/>
      <c r="F108" s="193"/>
      <c r="G108" s="193"/>
      <c r="H108" s="193"/>
      <c r="I108" s="193"/>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79"/>
      <c r="GM108" s="179"/>
      <c r="GN108" s="179"/>
      <c r="GO108" s="179"/>
      <c r="GP108" s="179"/>
      <c r="GQ108" s="179"/>
      <c r="GR108" s="179"/>
      <c r="GS108" s="179"/>
    </row>
    <row r="109" spans="1:201">
      <c r="A109" s="193"/>
      <c r="B109" s="193"/>
      <c r="C109" s="193"/>
      <c r="D109" s="193"/>
      <c r="E109" s="193"/>
      <c r="F109" s="193"/>
      <c r="G109" s="193"/>
      <c r="H109" s="193"/>
      <c r="I109" s="193"/>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79"/>
      <c r="GM109" s="179"/>
      <c r="GN109" s="179"/>
      <c r="GO109" s="179"/>
      <c r="GP109" s="179"/>
      <c r="GQ109" s="179"/>
      <c r="GR109" s="179"/>
      <c r="GS109" s="179"/>
    </row>
    <row r="110" spans="1:201">
      <c r="A110" s="193"/>
      <c r="B110" s="193"/>
      <c r="C110" s="193"/>
      <c r="D110" s="193"/>
      <c r="E110" s="193"/>
      <c r="F110" s="193"/>
      <c r="G110" s="193"/>
      <c r="H110" s="193"/>
      <c r="I110" s="193"/>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79"/>
      <c r="GM110" s="179"/>
      <c r="GN110" s="179"/>
      <c r="GO110" s="179"/>
      <c r="GP110" s="179"/>
      <c r="GQ110" s="179"/>
      <c r="GR110" s="179"/>
      <c r="GS110" s="179"/>
    </row>
    <row r="111" spans="1:201">
      <c r="A111" s="193"/>
      <c r="B111" s="193"/>
      <c r="C111" s="193"/>
      <c r="D111" s="193"/>
      <c r="E111" s="193"/>
      <c r="F111" s="193"/>
      <c r="G111" s="193"/>
      <c r="H111" s="193"/>
      <c r="I111" s="193"/>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79"/>
      <c r="GM111" s="179"/>
      <c r="GN111" s="179"/>
      <c r="GO111" s="179"/>
      <c r="GP111" s="179"/>
      <c r="GQ111" s="179"/>
      <c r="GR111" s="179"/>
      <c r="GS111" s="179"/>
    </row>
    <row r="112" spans="1:201">
      <c r="A112" s="193"/>
      <c r="B112" s="193"/>
      <c r="C112" s="193"/>
      <c r="D112" s="193"/>
      <c r="E112" s="193"/>
      <c r="F112" s="193"/>
      <c r="G112" s="193"/>
      <c r="H112" s="193"/>
      <c r="I112" s="193"/>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79"/>
      <c r="GM112" s="179"/>
      <c r="GN112" s="179"/>
      <c r="GO112" s="179"/>
      <c r="GP112" s="179"/>
      <c r="GQ112" s="179"/>
      <c r="GR112" s="179"/>
      <c r="GS112" s="179"/>
    </row>
    <row r="113" spans="1:201">
      <c r="A113" s="193"/>
      <c r="B113" s="193"/>
      <c r="C113" s="193"/>
      <c r="D113" s="193"/>
      <c r="E113" s="193"/>
      <c r="F113" s="193"/>
      <c r="G113" s="193"/>
      <c r="H113" s="193"/>
      <c r="I113" s="193"/>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79"/>
      <c r="GM113" s="179"/>
      <c r="GN113" s="179"/>
      <c r="GO113" s="179"/>
      <c r="GP113" s="179"/>
      <c r="GQ113" s="179"/>
      <c r="GR113" s="179"/>
      <c r="GS113" s="179"/>
    </row>
    <row r="114" spans="1:201">
      <c r="A114" s="193"/>
      <c r="B114" s="193"/>
      <c r="C114" s="193"/>
      <c r="D114" s="193"/>
      <c r="E114" s="193"/>
      <c r="F114" s="193"/>
      <c r="G114" s="193"/>
      <c r="H114" s="193"/>
      <c r="I114" s="193"/>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79"/>
      <c r="GM114" s="179"/>
      <c r="GN114" s="179"/>
      <c r="GO114" s="179"/>
      <c r="GP114" s="179"/>
      <c r="GQ114" s="179"/>
      <c r="GR114" s="179"/>
      <c r="GS114" s="179"/>
    </row>
    <row r="115" spans="1:201">
      <c r="A115" s="193"/>
      <c r="B115" s="193"/>
      <c r="C115" s="193"/>
      <c r="D115" s="193"/>
      <c r="E115" s="193"/>
      <c r="F115" s="193"/>
      <c r="G115" s="193"/>
      <c r="H115" s="193"/>
      <c r="I115" s="193"/>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79"/>
      <c r="GM115" s="179"/>
      <c r="GN115" s="179"/>
      <c r="GO115" s="179"/>
      <c r="GP115" s="179"/>
      <c r="GQ115" s="179"/>
      <c r="GR115" s="179"/>
      <c r="GS115" s="179"/>
    </row>
    <row r="116" spans="1:201">
      <c r="A116" s="193"/>
      <c r="B116" s="193"/>
      <c r="C116" s="193"/>
      <c r="D116" s="193"/>
      <c r="E116" s="193"/>
      <c r="F116" s="193"/>
      <c r="G116" s="193"/>
      <c r="H116" s="193"/>
      <c r="I116" s="193"/>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79"/>
      <c r="GM116" s="179"/>
      <c r="GN116" s="179"/>
      <c r="GO116" s="179"/>
      <c r="GP116" s="179"/>
      <c r="GQ116" s="179"/>
      <c r="GR116" s="179"/>
      <c r="GS116" s="179"/>
    </row>
    <row r="117" spans="1:201">
      <c r="A117" s="193"/>
      <c r="B117" s="193"/>
      <c r="C117" s="193"/>
      <c r="D117" s="193"/>
      <c r="E117" s="193"/>
      <c r="F117" s="193"/>
      <c r="G117" s="193"/>
      <c r="H117" s="193"/>
      <c r="I117" s="193"/>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row>
    <row r="118" spans="1:201">
      <c r="A118" s="193"/>
      <c r="B118" s="193"/>
      <c r="C118" s="193"/>
      <c r="D118" s="193"/>
      <c r="E118" s="193"/>
      <c r="F118" s="193"/>
      <c r="G118" s="193"/>
      <c r="H118" s="193"/>
      <c r="I118" s="193"/>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row>
    <row r="119" spans="1:201">
      <c r="A119" s="193"/>
      <c r="B119" s="193"/>
      <c r="C119" s="193"/>
      <c r="D119" s="193"/>
      <c r="E119" s="193"/>
      <c r="F119" s="193"/>
      <c r="G119" s="193"/>
      <c r="H119" s="193"/>
      <c r="I119" s="193"/>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row>
    <row r="120" spans="1:201">
      <c r="A120" s="193"/>
      <c r="B120" s="193"/>
      <c r="C120" s="193"/>
      <c r="D120" s="193"/>
      <c r="E120" s="193"/>
      <c r="F120" s="193"/>
      <c r="G120" s="193"/>
      <c r="H120" s="193"/>
      <c r="I120" s="193"/>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row>
    <row r="121" spans="1:201">
      <c r="A121" s="193"/>
      <c r="B121" s="193"/>
      <c r="C121" s="193"/>
      <c r="D121" s="193"/>
      <c r="E121" s="193"/>
      <c r="F121" s="193"/>
      <c r="G121" s="193"/>
      <c r="H121" s="193"/>
      <c r="I121" s="19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79"/>
      <c r="GM121" s="179"/>
      <c r="GN121" s="179"/>
      <c r="GO121" s="179"/>
      <c r="GP121" s="179"/>
      <c r="GQ121" s="179"/>
      <c r="GR121" s="179"/>
      <c r="GS121" s="179"/>
    </row>
    <row r="122" spans="1:201">
      <c r="A122" s="193"/>
      <c r="B122" s="193"/>
      <c r="C122" s="193"/>
      <c r="D122" s="193"/>
      <c r="E122" s="193"/>
      <c r="F122" s="193"/>
      <c r="G122" s="193"/>
      <c r="H122" s="193"/>
      <c r="I122" s="193"/>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row>
    <row r="123" spans="1:201">
      <c r="A123" s="193"/>
      <c r="B123" s="193"/>
      <c r="C123" s="193"/>
      <c r="D123" s="193"/>
      <c r="E123" s="193"/>
      <c r="F123" s="193"/>
      <c r="G123" s="193"/>
      <c r="H123" s="193"/>
      <c r="I123" s="193"/>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79"/>
      <c r="FY123" s="179"/>
      <c r="FZ123" s="179"/>
      <c r="GA123" s="179"/>
      <c r="GB123" s="179"/>
      <c r="GC123" s="179"/>
      <c r="GD123" s="179"/>
      <c r="GE123" s="179"/>
      <c r="GF123" s="179"/>
      <c r="GG123" s="179"/>
      <c r="GH123" s="179"/>
      <c r="GI123" s="179"/>
      <c r="GJ123" s="179"/>
      <c r="GK123" s="179"/>
      <c r="GL123" s="179"/>
      <c r="GM123" s="179"/>
      <c r="GN123" s="179"/>
      <c r="GO123" s="179"/>
      <c r="GP123" s="179"/>
      <c r="GQ123" s="179"/>
      <c r="GR123" s="179"/>
      <c r="GS123" s="179"/>
    </row>
    <row r="124" spans="1:201">
      <c r="A124" s="193"/>
      <c r="B124" s="193"/>
      <c r="C124" s="193"/>
      <c r="D124" s="193"/>
      <c r="E124" s="193"/>
      <c r="F124" s="193"/>
      <c r="G124" s="193"/>
      <c r="H124" s="193"/>
      <c r="I124" s="193"/>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c r="FT124" s="179"/>
      <c r="FU124" s="179"/>
      <c r="FV124" s="179"/>
      <c r="FW124" s="179"/>
      <c r="FX124" s="179"/>
      <c r="FY124" s="179"/>
      <c r="FZ124" s="179"/>
      <c r="GA124" s="179"/>
      <c r="GB124" s="179"/>
      <c r="GC124" s="179"/>
      <c r="GD124" s="179"/>
      <c r="GE124" s="179"/>
      <c r="GF124" s="179"/>
      <c r="GG124" s="179"/>
      <c r="GH124" s="179"/>
      <c r="GI124" s="179"/>
      <c r="GJ124" s="179"/>
      <c r="GK124" s="179"/>
      <c r="GL124" s="179"/>
      <c r="GM124" s="179"/>
      <c r="GN124" s="179"/>
      <c r="GO124" s="179"/>
      <c r="GP124" s="179"/>
      <c r="GQ124" s="179"/>
      <c r="GR124" s="179"/>
      <c r="GS124" s="179"/>
    </row>
    <row r="125" spans="1:201">
      <c r="A125" s="193"/>
      <c r="B125" s="193"/>
      <c r="C125" s="193"/>
      <c r="D125" s="193"/>
      <c r="E125" s="193"/>
      <c r="F125" s="193"/>
      <c r="G125" s="193"/>
      <c r="H125" s="193"/>
      <c r="I125" s="193"/>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c r="FT125" s="179"/>
      <c r="FU125" s="179"/>
      <c r="FV125" s="179"/>
      <c r="FW125" s="179"/>
      <c r="FX125" s="179"/>
      <c r="FY125" s="179"/>
      <c r="FZ125" s="179"/>
      <c r="GA125" s="179"/>
      <c r="GB125" s="179"/>
      <c r="GC125" s="179"/>
      <c r="GD125" s="179"/>
      <c r="GE125" s="179"/>
      <c r="GF125" s="179"/>
      <c r="GG125" s="179"/>
      <c r="GH125" s="179"/>
      <c r="GI125" s="179"/>
      <c r="GJ125" s="179"/>
      <c r="GK125" s="179"/>
      <c r="GL125" s="179"/>
      <c r="GM125" s="179"/>
      <c r="GN125" s="179"/>
      <c r="GO125" s="179"/>
      <c r="GP125" s="179"/>
      <c r="GQ125" s="179"/>
      <c r="GR125" s="179"/>
      <c r="GS125" s="179"/>
    </row>
    <row r="126" spans="1:201">
      <c r="A126" s="193"/>
      <c r="B126" s="193"/>
      <c r="C126" s="193"/>
      <c r="D126" s="193"/>
      <c r="E126" s="193"/>
      <c r="F126" s="193"/>
      <c r="G126" s="193"/>
      <c r="H126" s="193"/>
      <c r="I126" s="19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c r="FT126" s="179"/>
      <c r="FU126" s="179"/>
      <c r="FV126" s="179"/>
      <c r="FW126" s="179"/>
      <c r="FX126" s="179"/>
      <c r="FY126" s="179"/>
      <c r="FZ126" s="179"/>
      <c r="GA126" s="179"/>
      <c r="GB126" s="179"/>
      <c r="GC126" s="179"/>
      <c r="GD126" s="179"/>
      <c r="GE126" s="179"/>
      <c r="GF126" s="179"/>
      <c r="GG126" s="179"/>
      <c r="GH126" s="179"/>
      <c r="GI126" s="179"/>
      <c r="GJ126" s="179"/>
      <c r="GK126" s="179"/>
      <c r="GL126" s="179"/>
      <c r="GM126" s="179"/>
      <c r="GN126" s="179"/>
      <c r="GO126" s="179"/>
      <c r="GP126" s="179"/>
      <c r="GQ126" s="179"/>
      <c r="GR126" s="179"/>
      <c r="GS126" s="179"/>
    </row>
    <row r="127" spans="1:201">
      <c r="A127" s="193"/>
      <c r="B127" s="193"/>
      <c r="C127" s="193"/>
      <c r="D127" s="193"/>
      <c r="E127" s="193"/>
      <c r="F127" s="193"/>
      <c r="G127" s="193"/>
      <c r="H127" s="193"/>
      <c r="I127" s="19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c r="FT127" s="179"/>
      <c r="FU127" s="179"/>
      <c r="FV127" s="179"/>
      <c r="FW127" s="179"/>
      <c r="FX127" s="179"/>
      <c r="FY127" s="179"/>
      <c r="FZ127" s="179"/>
      <c r="GA127" s="179"/>
      <c r="GB127" s="179"/>
      <c r="GC127" s="179"/>
      <c r="GD127" s="179"/>
      <c r="GE127" s="179"/>
      <c r="GF127" s="179"/>
      <c r="GG127" s="179"/>
      <c r="GH127" s="179"/>
      <c r="GI127" s="179"/>
      <c r="GJ127" s="179"/>
      <c r="GK127" s="179"/>
      <c r="GL127" s="179"/>
      <c r="GM127" s="179"/>
      <c r="GN127" s="179"/>
      <c r="GO127" s="179"/>
      <c r="GP127" s="179"/>
      <c r="GQ127" s="179"/>
      <c r="GR127" s="179"/>
      <c r="GS127" s="179"/>
    </row>
    <row r="128" spans="1:201">
      <c r="A128" s="193"/>
      <c r="B128" s="193"/>
      <c r="C128" s="193"/>
      <c r="D128" s="193"/>
      <c r="E128" s="193"/>
      <c r="F128" s="193"/>
      <c r="G128" s="193"/>
      <c r="H128" s="193"/>
      <c r="I128" s="19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c r="FT128" s="179"/>
      <c r="FU128" s="179"/>
      <c r="FV128" s="179"/>
      <c r="FW128" s="179"/>
      <c r="FX128" s="179"/>
      <c r="FY128" s="179"/>
      <c r="FZ128" s="179"/>
      <c r="GA128" s="179"/>
      <c r="GB128" s="179"/>
      <c r="GC128" s="179"/>
      <c r="GD128" s="179"/>
      <c r="GE128" s="179"/>
      <c r="GF128" s="179"/>
      <c r="GG128" s="179"/>
      <c r="GH128" s="179"/>
      <c r="GI128" s="179"/>
      <c r="GJ128" s="179"/>
      <c r="GK128" s="179"/>
      <c r="GL128" s="179"/>
      <c r="GM128" s="179"/>
      <c r="GN128" s="179"/>
      <c r="GO128" s="179"/>
      <c r="GP128" s="179"/>
      <c r="GQ128" s="179"/>
      <c r="GR128" s="179"/>
      <c r="GS128" s="179"/>
    </row>
    <row r="129" spans="1:201">
      <c r="A129" s="193"/>
      <c r="B129" s="193"/>
      <c r="C129" s="193"/>
      <c r="D129" s="193"/>
      <c r="E129" s="193"/>
      <c r="F129" s="193"/>
      <c r="G129" s="193"/>
      <c r="H129" s="193"/>
      <c r="I129" s="19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c r="FT129" s="179"/>
      <c r="FU129" s="179"/>
      <c r="FV129" s="179"/>
      <c r="FW129" s="179"/>
      <c r="FX129" s="179"/>
      <c r="FY129" s="179"/>
      <c r="FZ129" s="179"/>
      <c r="GA129" s="179"/>
      <c r="GB129" s="179"/>
      <c r="GC129" s="179"/>
      <c r="GD129" s="179"/>
      <c r="GE129" s="179"/>
      <c r="GF129" s="179"/>
      <c r="GG129" s="179"/>
      <c r="GH129" s="179"/>
      <c r="GI129" s="179"/>
      <c r="GJ129" s="179"/>
      <c r="GK129" s="179"/>
      <c r="GL129" s="179"/>
      <c r="GM129" s="179"/>
      <c r="GN129" s="179"/>
      <c r="GO129" s="179"/>
      <c r="GP129" s="179"/>
      <c r="GQ129" s="179"/>
      <c r="GR129" s="179"/>
      <c r="GS129" s="179"/>
    </row>
    <row r="130" spans="1:201">
      <c r="A130" s="193"/>
      <c r="B130" s="193"/>
      <c r="C130" s="193"/>
      <c r="D130" s="193"/>
      <c r="E130" s="193"/>
      <c r="F130" s="193"/>
      <c r="G130" s="193"/>
      <c r="H130" s="193"/>
      <c r="I130" s="19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row>
    <row r="131" spans="1:201">
      <c r="A131" s="193"/>
      <c r="B131" s="193"/>
      <c r="C131" s="193"/>
      <c r="D131" s="193"/>
      <c r="E131" s="193"/>
      <c r="F131" s="193"/>
      <c r="G131" s="193"/>
      <c r="H131" s="193"/>
      <c r="I131" s="19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c r="FT131" s="179"/>
      <c r="FU131" s="179"/>
      <c r="FV131" s="179"/>
      <c r="FW131" s="179"/>
      <c r="FX131" s="179"/>
      <c r="FY131" s="179"/>
      <c r="FZ131" s="179"/>
      <c r="GA131" s="179"/>
      <c r="GB131" s="179"/>
      <c r="GC131" s="179"/>
      <c r="GD131" s="179"/>
      <c r="GE131" s="179"/>
      <c r="GF131" s="179"/>
      <c r="GG131" s="179"/>
      <c r="GH131" s="179"/>
      <c r="GI131" s="179"/>
      <c r="GJ131" s="179"/>
      <c r="GK131" s="179"/>
      <c r="GL131" s="179"/>
      <c r="GM131" s="179"/>
      <c r="GN131" s="179"/>
      <c r="GO131" s="179"/>
      <c r="GP131" s="179"/>
      <c r="GQ131" s="179"/>
      <c r="GR131" s="179"/>
      <c r="GS131" s="179"/>
    </row>
    <row r="132" spans="1:201">
      <c r="A132" s="193"/>
      <c r="B132" s="193"/>
      <c r="C132" s="193"/>
      <c r="D132" s="193"/>
      <c r="E132" s="193"/>
      <c r="F132" s="193"/>
      <c r="G132" s="193"/>
      <c r="H132" s="193"/>
      <c r="I132" s="19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c r="FT132" s="179"/>
      <c r="FU132" s="179"/>
      <c r="FV132" s="179"/>
      <c r="FW132" s="179"/>
      <c r="FX132" s="179"/>
      <c r="FY132" s="179"/>
      <c r="FZ132" s="179"/>
      <c r="GA132" s="179"/>
      <c r="GB132" s="179"/>
      <c r="GC132" s="179"/>
      <c r="GD132" s="179"/>
      <c r="GE132" s="179"/>
      <c r="GF132" s="179"/>
      <c r="GG132" s="179"/>
      <c r="GH132" s="179"/>
      <c r="GI132" s="179"/>
      <c r="GJ132" s="179"/>
      <c r="GK132" s="179"/>
      <c r="GL132" s="179"/>
      <c r="GM132" s="179"/>
      <c r="GN132" s="179"/>
      <c r="GO132" s="179"/>
      <c r="GP132" s="179"/>
      <c r="GQ132" s="179"/>
      <c r="GR132" s="179"/>
      <c r="GS132" s="179"/>
    </row>
    <row r="133" spans="1:201">
      <c r="A133" s="193"/>
      <c r="B133" s="193"/>
      <c r="C133" s="193"/>
      <c r="D133" s="193"/>
      <c r="E133" s="193"/>
      <c r="F133" s="193"/>
      <c r="G133" s="193"/>
      <c r="H133" s="193"/>
      <c r="I133" s="193"/>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c r="FT133" s="179"/>
      <c r="FU133" s="179"/>
      <c r="FV133" s="179"/>
      <c r="FW133" s="179"/>
      <c r="FX133" s="179"/>
      <c r="FY133" s="179"/>
      <c r="FZ133" s="179"/>
      <c r="GA133" s="179"/>
      <c r="GB133" s="179"/>
      <c r="GC133" s="179"/>
      <c r="GD133" s="179"/>
      <c r="GE133" s="179"/>
      <c r="GF133" s="179"/>
      <c r="GG133" s="179"/>
      <c r="GH133" s="179"/>
      <c r="GI133" s="179"/>
      <c r="GJ133" s="179"/>
      <c r="GK133" s="179"/>
      <c r="GL133" s="179"/>
      <c r="GM133" s="179"/>
      <c r="GN133" s="179"/>
      <c r="GO133" s="179"/>
      <c r="GP133" s="179"/>
      <c r="GQ133" s="179"/>
      <c r="GR133" s="179"/>
      <c r="GS133" s="179"/>
    </row>
    <row r="134" spans="1:201">
      <c r="A134" s="193"/>
      <c r="B134" s="193"/>
      <c r="C134" s="193"/>
      <c r="D134" s="193"/>
      <c r="E134" s="193"/>
      <c r="F134" s="193"/>
      <c r="G134" s="193"/>
      <c r="H134" s="193"/>
      <c r="I134" s="193"/>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c r="FT134" s="179"/>
      <c r="FU134" s="179"/>
      <c r="FV134" s="179"/>
      <c r="FW134" s="179"/>
      <c r="FX134" s="179"/>
      <c r="FY134" s="179"/>
      <c r="FZ134" s="179"/>
      <c r="GA134" s="179"/>
      <c r="GB134" s="179"/>
      <c r="GC134" s="179"/>
      <c r="GD134" s="179"/>
      <c r="GE134" s="179"/>
      <c r="GF134" s="179"/>
      <c r="GG134" s="179"/>
      <c r="GH134" s="179"/>
      <c r="GI134" s="179"/>
      <c r="GJ134" s="179"/>
      <c r="GK134" s="179"/>
      <c r="GL134" s="179"/>
      <c r="GM134" s="179"/>
      <c r="GN134" s="179"/>
      <c r="GO134" s="179"/>
      <c r="GP134" s="179"/>
      <c r="GQ134" s="179"/>
      <c r="GR134" s="179"/>
      <c r="GS134" s="179"/>
    </row>
    <row r="135" spans="1:201">
      <c r="A135" s="193"/>
      <c r="B135" s="193"/>
      <c r="C135" s="193"/>
      <c r="D135" s="193"/>
      <c r="E135" s="193"/>
      <c r="F135" s="193"/>
      <c r="G135" s="193"/>
      <c r="H135" s="193"/>
      <c r="I135" s="193"/>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row>
    <row r="136" spans="1:201">
      <c r="A136" s="193"/>
      <c r="B136" s="193"/>
      <c r="C136" s="193"/>
      <c r="D136" s="193"/>
      <c r="E136" s="193"/>
      <c r="F136" s="193"/>
      <c r="G136" s="193"/>
      <c r="H136" s="193"/>
      <c r="I136" s="19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row>
    <row r="137" spans="1:201">
      <c r="A137" s="193"/>
      <c r="B137" s="193"/>
      <c r="C137" s="193"/>
      <c r="D137" s="193"/>
      <c r="E137" s="193"/>
      <c r="F137" s="193"/>
      <c r="G137" s="193"/>
      <c r="H137" s="193"/>
      <c r="I137" s="19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row>
    <row r="138" spans="1:201">
      <c r="A138" s="193"/>
      <c r="B138" s="193"/>
      <c r="C138" s="193"/>
      <c r="D138" s="193"/>
      <c r="E138" s="193"/>
      <c r="F138" s="193"/>
      <c r="G138" s="193"/>
      <c r="H138" s="193"/>
      <c r="I138" s="19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row>
    <row r="139" spans="1:201">
      <c r="A139" s="193"/>
      <c r="B139" s="193"/>
      <c r="C139" s="193"/>
      <c r="D139" s="193"/>
      <c r="E139" s="193"/>
      <c r="F139" s="193"/>
      <c r="G139" s="193"/>
      <c r="H139" s="193"/>
      <c r="I139" s="19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79"/>
      <c r="FY139" s="179"/>
      <c r="FZ139" s="179"/>
      <c r="GA139" s="179"/>
      <c r="GB139" s="179"/>
      <c r="GC139" s="179"/>
      <c r="GD139" s="179"/>
      <c r="GE139" s="179"/>
      <c r="GF139" s="179"/>
      <c r="GG139" s="179"/>
      <c r="GH139" s="179"/>
      <c r="GI139" s="179"/>
      <c r="GJ139" s="179"/>
      <c r="GK139" s="179"/>
      <c r="GL139" s="179"/>
      <c r="GM139" s="179"/>
      <c r="GN139" s="179"/>
      <c r="GO139" s="179"/>
      <c r="GP139" s="179"/>
      <c r="GQ139" s="179"/>
      <c r="GR139" s="179"/>
      <c r="GS139" s="179"/>
    </row>
    <row r="140" spans="1:201">
      <c r="A140" s="193"/>
      <c r="B140" s="193"/>
      <c r="C140" s="193"/>
      <c r="D140" s="193"/>
      <c r="E140" s="193"/>
      <c r="F140" s="193"/>
      <c r="G140" s="193"/>
      <c r="H140" s="193"/>
      <c r="I140" s="19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c r="FT140" s="179"/>
      <c r="FU140" s="179"/>
      <c r="FV140" s="179"/>
      <c r="FW140" s="179"/>
      <c r="FX140" s="179"/>
      <c r="FY140" s="179"/>
      <c r="FZ140" s="179"/>
      <c r="GA140" s="179"/>
      <c r="GB140" s="179"/>
      <c r="GC140" s="179"/>
      <c r="GD140" s="179"/>
      <c r="GE140" s="179"/>
      <c r="GF140" s="179"/>
      <c r="GG140" s="179"/>
      <c r="GH140" s="179"/>
      <c r="GI140" s="179"/>
      <c r="GJ140" s="179"/>
      <c r="GK140" s="179"/>
      <c r="GL140" s="179"/>
      <c r="GM140" s="179"/>
      <c r="GN140" s="179"/>
      <c r="GO140" s="179"/>
      <c r="GP140" s="179"/>
      <c r="GQ140" s="179"/>
      <c r="GR140" s="179"/>
      <c r="GS140" s="179"/>
    </row>
    <row r="141" spans="1:201">
      <c r="A141" s="193"/>
      <c r="B141" s="193"/>
      <c r="C141" s="193"/>
      <c r="D141" s="193"/>
      <c r="E141" s="193"/>
      <c r="F141" s="193"/>
      <c r="G141" s="193"/>
      <c r="H141" s="193"/>
      <c r="I141" s="19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c r="FT141" s="179"/>
      <c r="FU141" s="179"/>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row>
    <row r="142" spans="1:201">
      <c r="A142" s="193"/>
      <c r="B142" s="193"/>
      <c r="C142" s="193"/>
      <c r="D142" s="193"/>
      <c r="E142" s="193"/>
      <c r="F142" s="193"/>
      <c r="G142" s="193"/>
      <c r="H142" s="193"/>
      <c r="I142" s="19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c r="FT142" s="179"/>
      <c r="FU142" s="179"/>
      <c r="FV142" s="179"/>
      <c r="FW142" s="179"/>
      <c r="FX142" s="179"/>
      <c r="FY142" s="179"/>
      <c r="FZ142" s="179"/>
      <c r="GA142" s="179"/>
      <c r="GB142" s="179"/>
      <c r="GC142" s="179"/>
      <c r="GD142" s="179"/>
      <c r="GE142" s="179"/>
      <c r="GF142" s="179"/>
      <c r="GG142" s="179"/>
      <c r="GH142" s="179"/>
      <c r="GI142" s="179"/>
      <c r="GJ142" s="179"/>
      <c r="GK142" s="179"/>
      <c r="GL142" s="179"/>
      <c r="GM142" s="179"/>
      <c r="GN142" s="179"/>
      <c r="GO142" s="179"/>
      <c r="GP142" s="179"/>
      <c r="GQ142" s="179"/>
      <c r="GR142" s="179"/>
      <c r="GS142" s="179"/>
    </row>
    <row r="143" spans="1:201">
      <c r="A143" s="193"/>
      <c r="B143" s="193"/>
      <c r="C143" s="193"/>
      <c r="D143" s="193"/>
      <c r="E143" s="193"/>
      <c r="F143" s="193"/>
      <c r="G143" s="193"/>
      <c r="H143" s="193"/>
      <c r="I143" s="19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c r="FT143" s="179"/>
      <c r="FU143" s="179"/>
      <c r="FV143" s="179"/>
      <c r="FW143" s="179"/>
      <c r="FX143" s="179"/>
      <c r="FY143" s="179"/>
      <c r="FZ143" s="179"/>
      <c r="GA143" s="179"/>
      <c r="GB143" s="179"/>
      <c r="GC143" s="179"/>
      <c r="GD143" s="179"/>
      <c r="GE143" s="179"/>
      <c r="GF143" s="179"/>
      <c r="GG143" s="179"/>
      <c r="GH143" s="179"/>
      <c r="GI143" s="179"/>
      <c r="GJ143" s="179"/>
      <c r="GK143" s="179"/>
      <c r="GL143" s="179"/>
      <c r="GM143" s="179"/>
      <c r="GN143" s="179"/>
      <c r="GO143" s="179"/>
      <c r="GP143" s="179"/>
      <c r="GQ143" s="179"/>
      <c r="GR143" s="179"/>
      <c r="GS143" s="179"/>
    </row>
    <row r="144" spans="1:201">
      <c r="A144" s="193"/>
      <c r="B144" s="193"/>
      <c r="C144" s="193"/>
      <c r="D144" s="193"/>
      <c r="E144" s="193"/>
      <c r="F144" s="193"/>
      <c r="G144" s="193"/>
      <c r="H144" s="193"/>
      <c r="I144" s="19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row>
    <row r="145" spans="1:201">
      <c r="A145" s="193"/>
      <c r="B145" s="193"/>
      <c r="C145" s="193"/>
      <c r="D145" s="193"/>
      <c r="E145" s="193"/>
      <c r="F145" s="193"/>
      <c r="G145" s="193"/>
      <c r="H145" s="193"/>
      <c r="I145" s="19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row>
    <row r="146" spans="1:201">
      <c r="A146" s="193"/>
      <c r="B146" s="193"/>
      <c r="C146" s="193"/>
      <c r="D146" s="193"/>
      <c r="E146" s="193"/>
      <c r="F146" s="193"/>
      <c r="G146" s="193"/>
      <c r="H146" s="193"/>
      <c r="I146" s="19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row>
    <row r="147" spans="1:201">
      <c r="A147" s="193"/>
      <c r="B147" s="193"/>
      <c r="C147" s="193"/>
      <c r="D147" s="193"/>
      <c r="E147" s="193"/>
      <c r="F147" s="193"/>
      <c r="G147" s="193"/>
      <c r="H147" s="193"/>
      <c r="I147" s="193"/>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c r="FT147" s="179"/>
      <c r="FU147" s="179"/>
      <c r="FV147" s="179"/>
      <c r="FW147" s="179"/>
      <c r="FX147" s="179"/>
      <c r="FY147" s="179"/>
      <c r="FZ147" s="179"/>
      <c r="GA147" s="179"/>
      <c r="GB147" s="179"/>
      <c r="GC147" s="179"/>
      <c r="GD147" s="179"/>
      <c r="GE147" s="179"/>
      <c r="GF147" s="179"/>
      <c r="GG147" s="179"/>
      <c r="GH147" s="179"/>
      <c r="GI147" s="179"/>
      <c r="GJ147" s="179"/>
      <c r="GK147" s="179"/>
      <c r="GL147" s="179"/>
      <c r="GM147" s="179"/>
      <c r="GN147" s="179"/>
      <c r="GO147" s="179"/>
      <c r="GP147" s="179"/>
      <c r="GQ147" s="179"/>
      <c r="GR147" s="179"/>
      <c r="GS147" s="179"/>
    </row>
    <row r="148" spans="1:201">
      <c r="A148" s="193"/>
      <c r="B148" s="193"/>
      <c r="C148" s="193"/>
      <c r="D148" s="193"/>
      <c r="E148" s="193"/>
      <c r="F148" s="193"/>
      <c r="G148" s="193"/>
      <c r="H148" s="193"/>
      <c r="I148" s="193"/>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c r="FT148" s="179"/>
      <c r="FU148" s="179"/>
      <c r="FV148" s="179"/>
      <c r="FW148" s="179"/>
      <c r="FX148" s="179"/>
      <c r="FY148" s="179"/>
      <c r="FZ148" s="179"/>
      <c r="GA148" s="179"/>
      <c r="GB148" s="179"/>
      <c r="GC148" s="179"/>
      <c r="GD148" s="179"/>
      <c r="GE148" s="179"/>
      <c r="GF148" s="179"/>
      <c r="GG148" s="179"/>
      <c r="GH148" s="179"/>
      <c r="GI148" s="179"/>
      <c r="GJ148" s="179"/>
      <c r="GK148" s="179"/>
      <c r="GL148" s="179"/>
      <c r="GM148" s="179"/>
      <c r="GN148" s="179"/>
      <c r="GO148" s="179"/>
      <c r="GP148" s="179"/>
      <c r="GQ148" s="179"/>
      <c r="GR148" s="179"/>
      <c r="GS148" s="179"/>
    </row>
    <row r="149" spans="1:201">
      <c r="A149" s="193"/>
      <c r="B149" s="193"/>
      <c r="C149" s="193"/>
      <c r="D149" s="193"/>
      <c r="E149" s="193"/>
      <c r="F149" s="193"/>
      <c r="G149" s="193"/>
      <c r="H149" s="193"/>
      <c r="I149" s="193"/>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79"/>
      <c r="FY149" s="179"/>
      <c r="FZ149" s="179"/>
      <c r="GA149" s="179"/>
      <c r="GB149" s="179"/>
      <c r="GC149" s="179"/>
      <c r="GD149" s="179"/>
      <c r="GE149" s="179"/>
      <c r="GF149" s="179"/>
      <c r="GG149" s="179"/>
      <c r="GH149" s="179"/>
      <c r="GI149" s="179"/>
      <c r="GJ149" s="179"/>
      <c r="GK149" s="179"/>
      <c r="GL149" s="179"/>
      <c r="GM149" s="179"/>
      <c r="GN149" s="179"/>
      <c r="GO149" s="179"/>
      <c r="GP149" s="179"/>
      <c r="GQ149" s="179"/>
      <c r="GR149" s="179"/>
      <c r="GS149" s="179"/>
    </row>
    <row r="150" spans="1:201">
      <c r="A150" s="193"/>
      <c r="B150" s="193"/>
      <c r="C150" s="193"/>
      <c r="D150" s="193"/>
      <c r="E150" s="193"/>
      <c r="F150" s="193"/>
      <c r="G150" s="193"/>
      <c r="H150" s="193"/>
      <c r="I150" s="19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c r="FT150" s="179"/>
      <c r="FU150" s="179"/>
      <c r="FV150" s="179"/>
      <c r="FW150" s="179"/>
      <c r="FX150" s="179"/>
      <c r="FY150" s="179"/>
      <c r="FZ150" s="179"/>
      <c r="GA150" s="179"/>
      <c r="GB150" s="179"/>
      <c r="GC150" s="179"/>
      <c r="GD150" s="179"/>
      <c r="GE150" s="179"/>
      <c r="GF150" s="179"/>
      <c r="GG150" s="179"/>
      <c r="GH150" s="179"/>
      <c r="GI150" s="179"/>
      <c r="GJ150" s="179"/>
      <c r="GK150" s="179"/>
      <c r="GL150" s="179"/>
      <c r="GM150" s="179"/>
      <c r="GN150" s="179"/>
      <c r="GO150" s="179"/>
      <c r="GP150" s="179"/>
      <c r="GQ150" s="179"/>
      <c r="GR150" s="179"/>
      <c r="GS150" s="179"/>
    </row>
    <row r="151" spans="1:201">
      <c r="A151" s="193"/>
      <c r="B151" s="193"/>
      <c r="C151" s="193"/>
      <c r="D151" s="193"/>
      <c r="E151" s="193"/>
      <c r="F151" s="193"/>
      <c r="G151" s="193"/>
      <c r="H151" s="193"/>
      <c r="I151" s="19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row>
    <row r="152" spans="1:201">
      <c r="A152" s="193"/>
      <c r="B152" s="193"/>
      <c r="C152" s="193"/>
      <c r="D152" s="193"/>
      <c r="E152" s="193"/>
      <c r="F152" s="193"/>
      <c r="G152" s="193"/>
      <c r="H152" s="193"/>
      <c r="I152" s="193"/>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c r="FT152" s="179"/>
      <c r="FU152" s="179"/>
      <c r="FV152" s="179"/>
      <c r="FW152" s="179"/>
      <c r="FX152" s="179"/>
      <c r="FY152" s="179"/>
      <c r="FZ152" s="179"/>
      <c r="GA152" s="179"/>
      <c r="GB152" s="179"/>
      <c r="GC152" s="179"/>
      <c r="GD152" s="179"/>
      <c r="GE152" s="179"/>
      <c r="GF152" s="179"/>
      <c r="GG152" s="179"/>
      <c r="GH152" s="179"/>
      <c r="GI152" s="179"/>
      <c r="GJ152" s="179"/>
      <c r="GK152" s="179"/>
      <c r="GL152" s="179"/>
      <c r="GM152" s="179"/>
      <c r="GN152" s="179"/>
      <c r="GO152" s="179"/>
      <c r="GP152" s="179"/>
      <c r="GQ152" s="179"/>
      <c r="GR152" s="179"/>
      <c r="GS152" s="179"/>
    </row>
    <row r="153" spans="1:201">
      <c r="A153" s="193"/>
      <c r="B153" s="193"/>
      <c r="C153" s="193"/>
      <c r="D153" s="193"/>
      <c r="E153" s="193"/>
      <c r="F153" s="193"/>
      <c r="G153" s="193"/>
      <c r="H153" s="193"/>
      <c r="I153" s="193"/>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c r="GE153" s="179"/>
      <c r="GF153" s="179"/>
      <c r="GG153" s="179"/>
      <c r="GH153" s="179"/>
      <c r="GI153" s="179"/>
      <c r="GJ153" s="179"/>
      <c r="GK153" s="179"/>
      <c r="GL153" s="179"/>
      <c r="GM153" s="179"/>
      <c r="GN153" s="179"/>
      <c r="GO153" s="179"/>
      <c r="GP153" s="179"/>
      <c r="GQ153" s="179"/>
      <c r="GR153" s="179"/>
      <c r="GS153" s="179"/>
    </row>
    <row r="154" spans="1:201">
      <c r="A154" s="193"/>
      <c r="B154" s="193"/>
      <c r="C154" s="193"/>
      <c r="D154" s="193"/>
      <c r="E154" s="193"/>
      <c r="F154" s="193"/>
      <c r="G154" s="193"/>
      <c r="H154" s="193"/>
      <c r="I154" s="193"/>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c r="GE154" s="179"/>
      <c r="GF154" s="179"/>
      <c r="GG154" s="179"/>
      <c r="GH154" s="179"/>
      <c r="GI154" s="179"/>
      <c r="GJ154" s="179"/>
      <c r="GK154" s="179"/>
      <c r="GL154" s="179"/>
      <c r="GM154" s="179"/>
      <c r="GN154" s="179"/>
      <c r="GO154" s="179"/>
      <c r="GP154" s="179"/>
      <c r="GQ154" s="179"/>
      <c r="GR154" s="179"/>
      <c r="GS154" s="179"/>
    </row>
    <row r="155" spans="1:201">
      <c r="A155" s="193"/>
      <c r="B155" s="193"/>
      <c r="C155" s="193"/>
      <c r="D155" s="193"/>
      <c r="E155" s="193"/>
      <c r="F155" s="193"/>
      <c r="G155" s="193"/>
      <c r="H155" s="193"/>
      <c r="I155" s="193"/>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c r="GE155" s="179"/>
      <c r="GF155" s="179"/>
      <c r="GG155" s="179"/>
      <c r="GH155" s="179"/>
      <c r="GI155" s="179"/>
      <c r="GJ155" s="179"/>
      <c r="GK155" s="179"/>
      <c r="GL155" s="179"/>
      <c r="GM155" s="179"/>
      <c r="GN155" s="179"/>
      <c r="GO155" s="179"/>
      <c r="GP155" s="179"/>
      <c r="GQ155" s="179"/>
      <c r="GR155" s="179"/>
      <c r="GS155" s="179"/>
    </row>
    <row r="156" spans="1:201">
      <c r="A156" s="193"/>
      <c r="B156" s="193"/>
      <c r="C156" s="193"/>
      <c r="D156" s="193"/>
      <c r="E156" s="193"/>
      <c r="F156" s="193"/>
      <c r="G156" s="193"/>
      <c r="H156" s="193"/>
      <c r="I156" s="193"/>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row>
    <row r="157" spans="1:201">
      <c r="A157" s="193"/>
      <c r="B157" s="193"/>
      <c r="C157" s="193"/>
      <c r="D157" s="193"/>
      <c r="E157" s="193"/>
      <c r="F157" s="193"/>
      <c r="G157" s="193"/>
      <c r="H157" s="193"/>
      <c r="I157" s="193"/>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row>
    <row r="158" spans="1:201">
      <c r="A158" s="193"/>
      <c r="B158" s="193"/>
      <c r="C158" s="193"/>
      <c r="D158" s="193"/>
      <c r="E158" s="193"/>
      <c r="F158" s="193"/>
      <c r="G158" s="193"/>
      <c r="H158" s="193"/>
      <c r="I158" s="193"/>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row>
    <row r="159" spans="1:201">
      <c r="A159" s="193"/>
      <c r="B159" s="193"/>
      <c r="C159" s="193"/>
      <c r="D159" s="193"/>
      <c r="E159" s="193"/>
      <c r="F159" s="193"/>
      <c r="G159" s="193"/>
      <c r="H159" s="193"/>
      <c r="I159" s="193"/>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row>
    <row r="160" spans="1:201">
      <c r="A160" s="193"/>
      <c r="B160" s="193"/>
      <c r="C160" s="193"/>
      <c r="D160" s="193"/>
      <c r="E160" s="193"/>
      <c r="F160" s="193"/>
      <c r="G160" s="193"/>
      <c r="H160" s="193"/>
      <c r="I160" s="193"/>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row>
    <row r="161" spans="1:201">
      <c r="A161" s="193"/>
      <c r="B161" s="193"/>
      <c r="C161" s="193"/>
      <c r="D161" s="193"/>
      <c r="E161" s="193"/>
      <c r="F161" s="193"/>
      <c r="G161" s="193"/>
      <c r="H161" s="193"/>
      <c r="I161" s="193"/>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row>
    <row r="162" spans="1:201">
      <c r="A162" s="193"/>
      <c r="B162" s="193"/>
      <c r="C162" s="193"/>
      <c r="D162" s="193"/>
      <c r="E162" s="193"/>
      <c r="F162" s="193"/>
      <c r="G162" s="193"/>
      <c r="H162" s="193"/>
      <c r="I162" s="193"/>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c r="FT162" s="179"/>
      <c r="FU162" s="179"/>
      <c r="FV162" s="179"/>
      <c r="FW162" s="179"/>
      <c r="FX162" s="179"/>
      <c r="FY162" s="179"/>
      <c r="FZ162" s="179"/>
      <c r="GA162" s="179"/>
      <c r="GB162" s="179"/>
      <c r="GC162" s="179"/>
      <c r="GD162" s="179"/>
      <c r="GE162" s="179"/>
      <c r="GF162" s="179"/>
      <c r="GG162" s="179"/>
      <c r="GH162" s="179"/>
      <c r="GI162" s="179"/>
      <c r="GJ162" s="179"/>
      <c r="GK162" s="179"/>
      <c r="GL162" s="179"/>
      <c r="GM162" s="179"/>
      <c r="GN162" s="179"/>
      <c r="GO162" s="179"/>
      <c r="GP162" s="179"/>
      <c r="GQ162" s="179"/>
      <c r="GR162" s="179"/>
      <c r="GS162" s="179"/>
    </row>
    <row r="163" spans="1:201">
      <c r="A163" s="193"/>
      <c r="B163" s="193"/>
      <c r="C163" s="193"/>
      <c r="D163" s="193"/>
      <c r="E163" s="193"/>
      <c r="F163" s="193"/>
      <c r="G163" s="193"/>
      <c r="H163" s="193"/>
      <c r="I163" s="193"/>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79"/>
      <c r="GE163" s="179"/>
      <c r="GF163" s="179"/>
      <c r="GG163" s="179"/>
      <c r="GH163" s="179"/>
      <c r="GI163" s="179"/>
      <c r="GJ163" s="179"/>
      <c r="GK163" s="179"/>
      <c r="GL163" s="179"/>
      <c r="GM163" s="179"/>
      <c r="GN163" s="179"/>
      <c r="GO163" s="179"/>
      <c r="GP163" s="179"/>
      <c r="GQ163" s="179"/>
      <c r="GR163" s="179"/>
      <c r="GS163" s="179"/>
    </row>
    <row r="164" spans="1:201">
      <c r="A164" s="193"/>
      <c r="B164" s="193"/>
      <c r="C164" s="193"/>
      <c r="D164" s="193"/>
      <c r="E164" s="193"/>
      <c r="F164" s="193"/>
      <c r="G164" s="193"/>
      <c r="H164" s="193"/>
      <c r="I164" s="193"/>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c r="FT164" s="179"/>
      <c r="FU164" s="179"/>
      <c r="FV164" s="179"/>
      <c r="FW164" s="179"/>
      <c r="FX164" s="179"/>
      <c r="FY164" s="179"/>
      <c r="FZ164" s="179"/>
      <c r="GA164" s="179"/>
      <c r="GB164" s="179"/>
      <c r="GC164" s="179"/>
      <c r="GD164" s="179"/>
      <c r="GE164" s="179"/>
      <c r="GF164" s="179"/>
      <c r="GG164" s="179"/>
      <c r="GH164" s="179"/>
      <c r="GI164" s="179"/>
      <c r="GJ164" s="179"/>
      <c r="GK164" s="179"/>
      <c r="GL164" s="179"/>
      <c r="GM164" s="179"/>
      <c r="GN164" s="179"/>
      <c r="GO164" s="179"/>
      <c r="GP164" s="179"/>
      <c r="GQ164" s="179"/>
      <c r="GR164" s="179"/>
      <c r="GS164" s="179"/>
    </row>
    <row r="165" spans="1:201">
      <c r="A165" s="193"/>
      <c r="B165" s="193"/>
      <c r="C165" s="193"/>
      <c r="D165" s="193"/>
      <c r="E165" s="193"/>
      <c r="F165" s="193"/>
      <c r="G165" s="193"/>
      <c r="H165" s="193"/>
      <c r="I165" s="193"/>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c r="FT165" s="179"/>
      <c r="FU165" s="179"/>
      <c r="FV165" s="179"/>
      <c r="FW165" s="179"/>
      <c r="FX165" s="179"/>
      <c r="FY165" s="179"/>
      <c r="FZ165" s="179"/>
      <c r="GA165" s="179"/>
      <c r="GB165" s="179"/>
      <c r="GC165" s="179"/>
      <c r="GD165" s="179"/>
      <c r="GE165" s="179"/>
      <c r="GF165" s="179"/>
      <c r="GG165" s="179"/>
      <c r="GH165" s="179"/>
      <c r="GI165" s="179"/>
      <c r="GJ165" s="179"/>
      <c r="GK165" s="179"/>
      <c r="GL165" s="179"/>
      <c r="GM165" s="179"/>
      <c r="GN165" s="179"/>
      <c r="GO165" s="179"/>
      <c r="GP165" s="179"/>
      <c r="GQ165" s="179"/>
      <c r="GR165" s="179"/>
      <c r="GS165" s="179"/>
    </row>
    <row r="166" spans="1:201">
      <c r="A166" s="193"/>
      <c r="B166" s="193"/>
      <c r="C166" s="193"/>
      <c r="D166" s="193"/>
      <c r="E166" s="193"/>
      <c r="F166" s="193"/>
      <c r="G166" s="193"/>
      <c r="H166" s="193"/>
      <c r="I166" s="193"/>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79"/>
      <c r="GE166" s="179"/>
      <c r="GF166" s="179"/>
      <c r="GG166" s="179"/>
      <c r="GH166" s="179"/>
      <c r="GI166" s="179"/>
      <c r="GJ166" s="179"/>
      <c r="GK166" s="179"/>
      <c r="GL166" s="179"/>
      <c r="GM166" s="179"/>
      <c r="GN166" s="179"/>
      <c r="GO166" s="179"/>
      <c r="GP166" s="179"/>
      <c r="GQ166" s="179"/>
      <c r="GR166" s="179"/>
      <c r="GS166" s="179"/>
    </row>
    <row r="167" spans="1:201">
      <c r="A167" s="193"/>
      <c r="B167" s="193"/>
      <c r="C167" s="193"/>
      <c r="D167" s="193"/>
      <c r="E167" s="193"/>
      <c r="F167" s="193"/>
      <c r="G167" s="193"/>
      <c r="H167" s="193"/>
      <c r="I167" s="193"/>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c r="FT167" s="179"/>
      <c r="FU167" s="179"/>
      <c r="FV167" s="179"/>
      <c r="FW167" s="179"/>
      <c r="FX167" s="179"/>
      <c r="FY167" s="179"/>
      <c r="FZ167" s="179"/>
      <c r="GA167" s="179"/>
      <c r="GB167" s="179"/>
      <c r="GC167" s="179"/>
      <c r="GD167" s="179"/>
      <c r="GE167" s="179"/>
      <c r="GF167" s="179"/>
      <c r="GG167" s="179"/>
      <c r="GH167" s="179"/>
      <c r="GI167" s="179"/>
      <c r="GJ167" s="179"/>
      <c r="GK167" s="179"/>
      <c r="GL167" s="179"/>
      <c r="GM167" s="179"/>
      <c r="GN167" s="179"/>
      <c r="GO167" s="179"/>
      <c r="GP167" s="179"/>
      <c r="GQ167" s="179"/>
      <c r="GR167" s="179"/>
      <c r="GS167" s="179"/>
    </row>
    <row r="168" spans="1:201">
      <c r="A168" s="193"/>
      <c r="B168" s="193"/>
      <c r="C168" s="193"/>
      <c r="D168" s="193"/>
      <c r="E168" s="193"/>
      <c r="F168" s="193"/>
      <c r="G168" s="193"/>
      <c r="H168" s="193"/>
      <c r="I168" s="193"/>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c r="FT168" s="179"/>
      <c r="FU168" s="179"/>
      <c r="FV168" s="179"/>
      <c r="FW168" s="179"/>
      <c r="FX168" s="179"/>
      <c r="FY168" s="179"/>
      <c r="FZ168" s="179"/>
      <c r="GA168" s="179"/>
      <c r="GB168" s="179"/>
      <c r="GC168" s="179"/>
      <c r="GD168" s="179"/>
      <c r="GE168" s="179"/>
      <c r="GF168" s="179"/>
      <c r="GG168" s="179"/>
      <c r="GH168" s="179"/>
      <c r="GI168" s="179"/>
      <c r="GJ168" s="179"/>
      <c r="GK168" s="179"/>
      <c r="GL168" s="179"/>
      <c r="GM168" s="179"/>
      <c r="GN168" s="179"/>
      <c r="GO168" s="179"/>
      <c r="GP168" s="179"/>
      <c r="GQ168" s="179"/>
      <c r="GR168" s="179"/>
      <c r="GS168" s="179"/>
    </row>
    <row r="169" spans="1:201">
      <c r="A169" s="177"/>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79"/>
      <c r="GE169" s="179"/>
      <c r="GF169" s="179"/>
      <c r="GG169" s="179"/>
      <c r="GH169" s="179"/>
      <c r="GI169" s="179"/>
      <c r="GJ169" s="179"/>
      <c r="GK169" s="179"/>
      <c r="GL169" s="179"/>
      <c r="GM169" s="179"/>
      <c r="GN169" s="179"/>
      <c r="GO169" s="179"/>
      <c r="GP169" s="179"/>
      <c r="GQ169" s="179"/>
      <c r="GR169" s="179"/>
      <c r="GS169" s="179"/>
    </row>
    <row r="170" spans="1:201">
      <c r="A170" s="177"/>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row>
    <row r="171" spans="1:201">
      <c r="A171" s="177"/>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c r="FT171" s="179"/>
      <c r="FU171" s="179"/>
      <c r="FV171" s="179"/>
      <c r="FW171" s="179"/>
      <c r="FX171" s="179"/>
      <c r="FY171" s="179"/>
      <c r="FZ171" s="179"/>
      <c r="GA171" s="179"/>
      <c r="GB171" s="179"/>
      <c r="GC171" s="179"/>
      <c r="GD171" s="179"/>
      <c r="GE171" s="179"/>
      <c r="GF171" s="179"/>
      <c r="GG171" s="179"/>
      <c r="GH171" s="179"/>
      <c r="GI171" s="179"/>
      <c r="GJ171" s="179"/>
      <c r="GK171" s="179"/>
      <c r="GL171" s="179"/>
      <c r="GM171" s="179"/>
      <c r="GN171" s="179"/>
      <c r="GO171" s="179"/>
      <c r="GP171" s="179"/>
      <c r="GQ171" s="179"/>
      <c r="GR171" s="179"/>
      <c r="GS171" s="179"/>
    </row>
    <row r="172" spans="1:201">
      <c r="A172" s="177"/>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c r="FT172" s="179"/>
      <c r="FU172" s="179"/>
      <c r="FV172" s="179"/>
      <c r="FW172" s="179"/>
      <c r="FX172" s="179"/>
      <c r="FY172" s="179"/>
      <c r="FZ172" s="179"/>
      <c r="GA172" s="179"/>
      <c r="GB172" s="179"/>
      <c r="GC172" s="179"/>
      <c r="GD172" s="179"/>
      <c r="GE172" s="179"/>
      <c r="GF172" s="179"/>
      <c r="GG172" s="179"/>
      <c r="GH172" s="179"/>
      <c r="GI172" s="179"/>
      <c r="GJ172" s="179"/>
      <c r="GK172" s="179"/>
      <c r="GL172" s="179"/>
      <c r="GM172" s="179"/>
      <c r="GN172" s="179"/>
      <c r="GO172" s="179"/>
      <c r="GP172" s="179"/>
      <c r="GQ172" s="179"/>
      <c r="GR172" s="179"/>
      <c r="GS172" s="179"/>
    </row>
    <row r="173" spans="1:201">
      <c r="A173" s="177"/>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c r="FT173" s="179"/>
      <c r="FU173" s="179"/>
      <c r="FV173" s="179"/>
      <c r="FW173" s="179"/>
      <c r="FX173" s="179"/>
      <c r="FY173" s="179"/>
      <c r="FZ173" s="179"/>
      <c r="GA173" s="179"/>
      <c r="GB173" s="179"/>
      <c r="GC173" s="179"/>
      <c r="GD173" s="179"/>
      <c r="GE173" s="179"/>
      <c r="GF173" s="179"/>
      <c r="GG173" s="179"/>
      <c r="GH173" s="179"/>
      <c r="GI173" s="179"/>
      <c r="GJ173" s="179"/>
      <c r="GK173" s="179"/>
      <c r="GL173" s="179"/>
      <c r="GM173" s="179"/>
      <c r="GN173" s="179"/>
      <c r="GO173" s="179"/>
      <c r="GP173" s="179"/>
      <c r="GQ173" s="179"/>
      <c r="GR173" s="179"/>
      <c r="GS173" s="179"/>
    </row>
    <row r="174" spans="1:201">
      <c r="A174" s="177"/>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c r="FT174" s="179"/>
      <c r="FU174" s="179"/>
      <c r="FV174" s="179"/>
      <c r="FW174" s="179"/>
      <c r="FX174" s="179"/>
      <c r="FY174" s="179"/>
      <c r="FZ174" s="179"/>
      <c r="GA174" s="179"/>
      <c r="GB174" s="179"/>
      <c r="GC174" s="179"/>
      <c r="GD174" s="179"/>
      <c r="GE174" s="179"/>
      <c r="GF174" s="179"/>
      <c r="GG174" s="179"/>
      <c r="GH174" s="179"/>
      <c r="GI174" s="179"/>
      <c r="GJ174" s="179"/>
      <c r="GK174" s="179"/>
      <c r="GL174" s="179"/>
      <c r="GM174" s="179"/>
      <c r="GN174" s="179"/>
      <c r="GO174" s="179"/>
      <c r="GP174" s="179"/>
      <c r="GQ174" s="179"/>
      <c r="GR174" s="179"/>
      <c r="GS174" s="179"/>
    </row>
    <row r="175" spans="1:201">
      <c r="A175" s="177"/>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c r="FT175" s="179"/>
      <c r="FU175" s="179"/>
      <c r="FV175" s="179"/>
      <c r="FW175" s="179"/>
      <c r="FX175" s="179"/>
      <c r="FY175" s="179"/>
      <c r="FZ175" s="179"/>
      <c r="GA175" s="179"/>
      <c r="GB175" s="179"/>
      <c r="GC175" s="179"/>
      <c r="GD175" s="179"/>
      <c r="GE175" s="179"/>
      <c r="GF175" s="179"/>
      <c r="GG175" s="179"/>
      <c r="GH175" s="179"/>
      <c r="GI175" s="179"/>
      <c r="GJ175" s="179"/>
      <c r="GK175" s="179"/>
      <c r="GL175" s="179"/>
      <c r="GM175" s="179"/>
      <c r="GN175" s="179"/>
      <c r="GO175" s="179"/>
      <c r="GP175" s="179"/>
      <c r="GQ175" s="179"/>
      <c r="GR175" s="179"/>
      <c r="GS175" s="179"/>
    </row>
    <row r="176" spans="1:201">
      <c r="A176" s="177"/>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row>
    <row r="177" spans="1:201">
      <c r="A177" s="177"/>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row>
    <row r="178" spans="1:201">
      <c r="A178" s="177"/>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row>
    <row r="179" spans="1:201">
      <c r="A179" s="177"/>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row>
    <row r="180" spans="1:201">
      <c r="A180" s="177"/>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row>
    <row r="181" spans="1:201">
      <c r="A181" s="177"/>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row>
    <row r="182" spans="1:201">
      <c r="A182" s="177"/>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c r="FT182" s="179"/>
      <c r="FU182" s="179"/>
      <c r="FV182" s="179"/>
      <c r="FW182" s="179"/>
      <c r="FX182" s="179"/>
      <c r="FY182" s="179"/>
      <c r="FZ182" s="179"/>
      <c r="GA182" s="179"/>
      <c r="GB182" s="179"/>
      <c r="GC182" s="179"/>
      <c r="GD182" s="179"/>
      <c r="GE182" s="179"/>
      <c r="GF182" s="179"/>
      <c r="GG182" s="179"/>
      <c r="GH182" s="179"/>
      <c r="GI182" s="179"/>
      <c r="GJ182" s="179"/>
      <c r="GK182" s="179"/>
      <c r="GL182" s="179"/>
      <c r="GM182" s="179"/>
      <c r="GN182" s="179"/>
      <c r="GO182" s="179"/>
      <c r="GP182" s="179"/>
      <c r="GQ182" s="179"/>
      <c r="GR182" s="179"/>
      <c r="GS182" s="179"/>
    </row>
    <row r="183" spans="1:201">
      <c r="A183" s="177"/>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c r="FT183" s="179"/>
      <c r="FU183" s="179"/>
      <c r="FV183" s="179"/>
      <c r="FW183" s="179"/>
      <c r="FX183" s="179"/>
      <c r="FY183" s="179"/>
      <c r="FZ183" s="179"/>
      <c r="GA183" s="179"/>
      <c r="GB183" s="179"/>
      <c r="GC183" s="179"/>
      <c r="GD183" s="179"/>
      <c r="GE183" s="179"/>
      <c r="GF183" s="179"/>
      <c r="GG183" s="179"/>
      <c r="GH183" s="179"/>
      <c r="GI183" s="179"/>
      <c r="GJ183" s="179"/>
      <c r="GK183" s="179"/>
      <c r="GL183" s="179"/>
      <c r="GM183" s="179"/>
      <c r="GN183" s="179"/>
      <c r="GO183" s="179"/>
      <c r="GP183" s="179"/>
      <c r="GQ183" s="179"/>
      <c r="GR183" s="179"/>
      <c r="GS183" s="179"/>
    </row>
    <row r="184" spans="1:201">
      <c r="A184" s="177"/>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row>
    <row r="185" spans="1:201">
      <c r="A185" s="177"/>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row>
    <row r="186" spans="1:201">
      <c r="A186" s="177"/>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row>
    <row r="187" spans="1:201">
      <c r="A187" s="177"/>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c r="FT187" s="179"/>
      <c r="FU187" s="179"/>
      <c r="FV187" s="179"/>
      <c r="FW187" s="179"/>
      <c r="FX187" s="179"/>
      <c r="FY187" s="179"/>
      <c r="FZ187" s="179"/>
      <c r="GA187" s="179"/>
      <c r="GB187" s="179"/>
      <c r="GC187" s="179"/>
      <c r="GD187" s="179"/>
      <c r="GE187" s="179"/>
      <c r="GF187" s="179"/>
      <c r="GG187" s="179"/>
      <c r="GH187" s="179"/>
      <c r="GI187" s="179"/>
      <c r="GJ187" s="179"/>
      <c r="GK187" s="179"/>
      <c r="GL187" s="179"/>
      <c r="GM187" s="179"/>
      <c r="GN187" s="179"/>
      <c r="GO187" s="179"/>
      <c r="GP187" s="179"/>
      <c r="GQ187" s="179"/>
      <c r="GR187" s="179"/>
      <c r="GS187" s="179"/>
    </row>
    <row r="188" spans="1:201">
      <c r="A188" s="177"/>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row>
    <row r="189" spans="1:201">
      <c r="A189" s="177"/>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row>
    <row r="190" spans="1:201">
      <c r="A190" s="177"/>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row>
    <row r="191" spans="1:201">
      <c r="A191" s="177"/>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row>
    <row r="192" spans="1:201">
      <c r="A192" s="177"/>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row>
    <row r="193" spans="1:201">
      <c r="A193" s="177"/>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row>
    <row r="194" spans="1:201">
      <c r="A194" s="177"/>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row>
    <row r="195" spans="1:201">
      <c r="A195" s="177"/>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row>
    <row r="196" spans="1:201">
      <c r="A196" s="177"/>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row>
    <row r="197" spans="1:201">
      <c r="A197" s="177"/>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row>
    <row r="198" spans="1:201">
      <c r="A198" s="177"/>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c r="FT198" s="179"/>
      <c r="FU198" s="179"/>
      <c r="FV198" s="179"/>
      <c r="FW198" s="179"/>
      <c r="FX198" s="179"/>
      <c r="FY198" s="179"/>
      <c r="FZ198" s="179"/>
      <c r="GA198" s="179"/>
      <c r="GB198" s="179"/>
      <c r="GC198" s="179"/>
      <c r="GD198" s="179"/>
      <c r="GE198" s="179"/>
      <c r="GF198" s="179"/>
      <c r="GG198" s="179"/>
      <c r="GH198" s="179"/>
      <c r="GI198" s="179"/>
      <c r="GJ198" s="179"/>
      <c r="GK198" s="179"/>
      <c r="GL198" s="179"/>
      <c r="GM198" s="179"/>
      <c r="GN198" s="179"/>
      <c r="GO198" s="179"/>
      <c r="GP198" s="179"/>
      <c r="GQ198" s="179"/>
      <c r="GR198" s="179"/>
      <c r="GS198" s="179"/>
    </row>
    <row r="199" spans="1:201">
      <c r="A199" s="177"/>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c r="FT199" s="179"/>
      <c r="FU199" s="179"/>
      <c r="FV199" s="179"/>
      <c r="FW199" s="179"/>
      <c r="FX199" s="179"/>
      <c r="FY199" s="179"/>
      <c r="FZ199" s="179"/>
      <c r="GA199" s="179"/>
      <c r="GB199" s="179"/>
      <c r="GC199" s="179"/>
      <c r="GD199" s="179"/>
      <c r="GE199" s="179"/>
      <c r="GF199" s="179"/>
      <c r="GG199" s="179"/>
      <c r="GH199" s="179"/>
      <c r="GI199" s="179"/>
      <c r="GJ199" s="179"/>
      <c r="GK199" s="179"/>
      <c r="GL199" s="179"/>
      <c r="GM199" s="179"/>
      <c r="GN199" s="179"/>
      <c r="GO199" s="179"/>
      <c r="GP199" s="179"/>
      <c r="GQ199" s="179"/>
      <c r="GR199" s="179"/>
      <c r="GS199" s="179"/>
    </row>
    <row r="200" spans="1:201">
      <c r="A200" s="177"/>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c r="FT200" s="179"/>
      <c r="FU200" s="179"/>
      <c r="FV200" s="179"/>
      <c r="FW200" s="179"/>
      <c r="FX200" s="179"/>
      <c r="FY200" s="179"/>
      <c r="FZ200" s="179"/>
      <c r="GA200" s="179"/>
      <c r="GB200" s="179"/>
      <c r="GC200" s="179"/>
      <c r="GD200" s="179"/>
      <c r="GE200" s="179"/>
      <c r="GF200" s="179"/>
      <c r="GG200" s="179"/>
      <c r="GH200" s="179"/>
      <c r="GI200" s="179"/>
      <c r="GJ200" s="179"/>
      <c r="GK200" s="179"/>
      <c r="GL200" s="179"/>
      <c r="GM200" s="179"/>
      <c r="GN200" s="179"/>
      <c r="GO200" s="179"/>
      <c r="GP200" s="179"/>
      <c r="GQ200" s="179"/>
      <c r="GR200" s="179"/>
      <c r="GS200" s="179"/>
    </row>
    <row r="201" spans="1:201">
      <c r="A201" s="177"/>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c r="FT201" s="179"/>
      <c r="FU201" s="179"/>
      <c r="FV201" s="179"/>
      <c r="FW201" s="179"/>
      <c r="FX201" s="179"/>
      <c r="FY201" s="179"/>
      <c r="FZ201" s="179"/>
      <c r="GA201" s="179"/>
      <c r="GB201" s="179"/>
      <c r="GC201" s="179"/>
      <c r="GD201" s="179"/>
      <c r="GE201" s="179"/>
      <c r="GF201" s="179"/>
      <c r="GG201" s="179"/>
      <c r="GH201" s="179"/>
      <c r="GI201" s="179"/>
      <c r="GJ201" s="179"/>
      <c r="GK201" s="179"/>
      <c r="GL201" s="179"/>
      <c r="GM201" s="179"/>
      <c r="GN201" s="179"/>
      <c r="GO201" s="179"/>
      <c r="GP201" s="179"/>
      <c r="GQ201" s="179"/>
      <c r="GR201" s="179"/>
      <c r="GS201" s="179"/>
    </row>
    <row r="202" spans="1:201">
      <c r="A202" s="177"/>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c r="FT202" s="179"/>
      <c r="FU202" s="179"/>
      <c r="FV202" s="179"/>
      <c r="FW202" s="179"/>
      <c r="FX202" s="179"/>
      <c r="FY202" s="179"/>
      <c r="FZ202" s="179"/>
      <c r="GA202" s="179"/>
      <c r="GB202" s="179"/>
      <c r="GC202" s="179"/>
      <c r="GD202" s="179"/>
      <c r="GE202" s="179"/>
      <c r="GF202" s="179"/>
      <c r="GG202" s="179"/>
      <c r="GH202" s="179"/>
      <c r="GI202" s="179"/>
      <c r="GJ202" s="179"/>
      <c r="GK202" s="179"/>
      <c r="GL202" s="179"/>
      <c r="GM202" s="179"/>
      <c r="GN202" s="179"/>
      <c r="GO202" s="179"/>
      <c r="GP202" s="179"/>
      <c r="GQ202" s="179"/>
      <c r="GR202" s="179"/>
      <c r="GS202" s="179"/>
    </row>
    <row r="203" spans="1:201">
      <c r="A203" s="177"/>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row>
    <row r="204" spans="1:201">
      <c r="A204" s="177"/>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c r="FT204" s="179"/>
      <c r="FU204" s="179"/>
      <c r="FV204" s="179"/>
      <c r="FW204" s="179"/>
      <c r="FX204" s="179"/>
      <c r="FY204" s="179"/>
      <c r="FZ204" s="179"/>
      <c r="GA204" s="179"/>
      <c r="GB204" s="179"/>
      <c r="GC204" s="179"/>
      <c r="GD204" s="179"/>
      <c r="GE204" s="179"/>
      <c r="GF204" s="179"/>
      <c r="GG204" s="179"/>
      <c r="GH204" s="179"/>
      <c r="GI204" s="179"/>
      <c r="GJ204" s="179"/>
      <c r="GK204" s="179"/>
      <c r="GL204" s="179"/>
      <c r="GM204" s="179"/>
      <c r="GN204" s="179"/>
      <c r="GO204" s="179"/>
      <c r="GP204" s="179"/>
      <c r="GQ204" s="179"/>
      <c r="GR204" s="179"/>
      <c r="GS204" s="179"/>
    </row>
    <row r="205" spans="1:201">
      <c r="A205" s="177"/>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c r="FT205" s="179"/>
      <c r="FU205" s="179"/>
      <c r="FV205" s="179"/>
      <c r="FW205" s="179"/>
      <c r="FX205" s="179"/>
      <c r="FY205" s="179"/>
      <c r="FZ205" s="179"/>
      <c r="GA205" s="179"/>
      <c r="GB205" s="179"/>
      <c r="GC205" s="179"/>
      <c r="GD205" s="179"/>
      <c r="GE205" s="179"/>
      <c r="GF205" s="179"/>
      <c r="GG205" s="179"/>
      <c r="GH205" s="179"/>
      <c r="GI205" s="179"/>
      <c r="GJ205" s="179"/>
      <c r="GK205" s="179"/>
      <c r="GL205" s="179"/>
      <c r="GM205" s="179"/>
      <c r="GN205" s="179"/>
      <c r="GO205" s="179"/>
      <c r="GP205" s="179"/>
      <c r="GQ205" s="179"/>
      <c r="GR205" s="179"/>
      <c r="GS205" s="179"/>
    </row>
    <row r="206" spans="1:201">
      <c r="A206" s="177"/>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row>
    <row r="207" spans="1:201">
      <c r="A207" s="177"/>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c r="FT207" s="179"/>
      <c r="FU207" s="179"/>
      <c r="FV207" s="179"/>
      <c r="FW207" s="179"/>
      <c r="FX207" s="179"/>
      <c r="FY207" s="179"/>
      <c r="FZ207" s="179"/>
      <c r="GA207" s="179"/>
      <c r="GB207" s="179"/>
      <c r="GC207" s="179"/>
      <c r="GD207" s="179"/>
      <c r="GE207" s="179"/>
      <c r="GF207" s="179"/>
      <c r="GG207" s="179"/>
      <c r="GH207" s="179"/>
      <c r="GI207" s="179"/>
      <c r="GJ207" s="179"/>
      <c r="GK207" s="179"/>
      <c r="GL207" s="179"/>
      <c r="GM207" s="179"/>
      <c r="GN207" s="179"/>
      <c r="GO207" s="179"/>
      <c r="GP207" s="179"/>
      <c r="GQ207" s="179"/>
      <c r="GR207" s="179"/>
      <c r="GS207" s="179"/>
    </row>
    <row r="208" spans="1:201">
      <c r="A208" s="177"/>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c r="FT208" s="179"/>
      <c r="FU208" s="179"/>
      <c r="FV208" s="179"/>
      <c r="FW208" s="179"/>
      <c r="FX208" s="179"/>
      <c r="FY208" s="179"/>
      <c r="FZ208" s="179"/>
      <c r="GA208" s="179"/>
      <c r="GB208" s="179"/>
      <c r="GC208" s="179"/>
      <c r="GD208" s="179"/>
      <c r="GE208" s="179"/>
      <c r="GF208" s="179"/>
      <c r="GG208" s="179"/>
      <c r="GH208" s="179"/>
      <c r="GI208" s="179"/>
      <c r="GJ208" s="179"/>
      <c r="GK208" s="179"/>
      <c r="GL208" s="179"/>
      <c r="GM208" s="179"/>
      <c r="GN208" s="179"/>
      <c r="GO208" s="179"/>
      <c r="GP208" s="179"/>
      <c r="GQ208" s="179"/>
      <c r="GR208" s="179"/>
      <c r="GS208" s="179"/>
    </row>
    <row r="209" spans="1:201">
      <c r="A209" s="177"/>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c r="FT209" s="179"/>
      <c r="FU209" s="179"/>
      <c r="FV209" s="179"/>
      <c r="FW209" s="179"/>
      <c r="FX209" s="179"/>
      <c r="FY209" s="179"/>
      <c r="FZ209" s="179"/>
      <c r="GA209" s="179"/>
      <c r="GB209" s="179"/>
      <c r="GC209" s="179"/>
      <c r="GD209" s="179"/>
      <c r="GE209" s="179"/>
      <c r="GF209" s="179"/>
      <c r="GG209" s="179"/>
      <c r="GH209" s="179"/>
      <c r="GI209" s="179"/>
      <c r="GJ209" s="179"/>
      <c r="GK209" s="179"/>
      <c r="GL209" s="179"/>
      <c r="GM209" s="179"/>
      <c r="GN209" s="179"/>
      <c r="GO209" s="179"/>
      <c r="GP209" s="179"/>
      <c r="GQ209" s="179"/>
      <c r="GR209" s="179"/>
      <c r="GS209" s="179"/>
    </row>
    <row r="210" spans="1:201">
      <c r="A210" s="177"/>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c r="FT210" s="179"/>
      <c r="FU210" s="179"/>
      <c r="FV210" s="179"/>
      <c r="FW210" s="179"/>
      <c r="FX210" s="179"/>
      <c r="FY210" s="179"/>
      <c r="FZ210" s="179"/>
      <c r="GA210" s="179"/>
      <c r="GB210" s="179"/>
      <c r="GC210" s="179"/>
      <c r="GD210" s="179"/>
      <c r="GE210" s="179"/>
      <c r="GF210" s="179"/>
      <c r="GG210" s="179"/>
      <c r="GH210" s="179"/>
      <c r="GI210" s="179"/>
      <c r="GJ210" s="179"/>
      <c r="GK210" s="179"/>
      <c r="GL210" s="179"/>
      <c r="GM210" s="179"/>
      <c r="GN210" s="179"/>
      <c r="GO210" s="179"/>
      <c r="GP210" s="179"/>
      <c r="GQ210" s="179"/>
      <c r="GR210" s="179"/>
      <c r="GS210" s="179"/>
    </row>
    <row r="211" spans="1:201">
      <c r="A211" s="177"/>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c r="FT211" s="179"/>
      <c r="FU211" s="179"/>
      <c r="FV211" s="179"/>
      <c r="FW211" s="179"/>
      <c r="FX211" s="179"/>
      <c r="FY211" s="179"/>
      <c r="FZ211" s="179"/>
      <c r="GA211" s="179"/>
      <c r="GB211" s="179"/>
      <c r="GC211" s="179"/>
      <c r="GD211" s="179"/>
      <c r="GE211" s="179"/>
      <c r="GF211" s="179"/>
      <c r="GG211" s="179"/>
      <c r="GH211" s="179"/>
      <c r="GI211" s="179"/>
      <c r="GJ211" s="179"/>
      <c r="GK211" s="179"/>
      <c r="GL211" s="179"/>
      <c r="GM211" s="179"/>
      <c r="GN211" s="179"/>
      <c r="GO211" s="179"/>
      <c r="GP211" s="179"/>
      <c r="GQ211" s="179"/>
      <c r="GR211" s="179"/>
      <c r="GS211" s="179"/>
    </row>
    <row r="212" spans="1:201">
      <c r="A212" s="177"/>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c r="FT212" s="179"/>
      <c r="FU212" s="179"/>
      <c r="FV212" s="179"/>
      <c r="FW212" s="179"/>
      <c r="FX212" s="179"/>
      <c r="FY212" s="179"/>
      <c r="FZ212" s="179"/>
      <c r="GA212" s="179"/>
      <c r="GB212" s="179"/>
      <c r="GC212" s="179"/>
      <c r="GD212" s="179"/>
      <c r="GE212" s="179"/>
      <c r="GF212" s="179"/>
      <c r="GG212" s="179"/>
      <c r="GH212" s="179"/>
      <c r="GI212" s="179"/>
      <c r="GJ212" s="179"/>
      <c r="GK212" s="179"/>
      <c r="GL212" s="179"/>
      <c r="GM212" s="179"/>
      <c r="GN212" s="179"/>
      <c r="GO212" s="179"/>
      <c r="GP212" s="179"/>
      <c r="GQ212" s="179"/>
      <c r="GR212" s="179"/>
      <c r="GS212" s="179"/>
    </row>
    <row r="213" spans="1:201">
      <c r="A213" s="177"/>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c r="FT213" s="179"/>
      <c r="FU213" s="179"/>
      <c r="FV213" s="179"/>
      <c r="FW213" s="179"/>
      <c r="FX213" s="179"/>
      <c r="FY213" s="179"/>
      <c r="FZ213" s="179"/>
      <c r="GA213" s="179"/>
      <c r="GB213" s="179"/>
      <c r="GC213" s="179"/>
      <c r="GD213" s="179"/>
      <c r="GE213" s="179"/>
      <c r="GF213" s="179"/>
      <c r="GG213" s="179"/>
      <c r="GH213" s="179"/>
      <c r="GI213" s="179"/>
      <c r="GJ213" s="179"/>
      <c r="GK213" s="179"/>
      <c r="GL213" s="179"/>
      <c r="GM213" s="179"/>
      <c r="GN213" s="179"/>
      <c r="GO213" s="179"/>
      <c r="GP213" s="179"/>
      <c r="GQ213" s="179"/>
      <c r="GR213" s="179"/>
      <c r="GS213" s="179"/>
    </row>
    <row r="214" spans="1:201">
      <c r="A214" s="177"/>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c r="FT214" s="179"/>
      <c r="FU214" s="179"/>
      <c r="FV214" s="179"/>
      <c r="FW214" s="179"/>
      <c r="FX214" s="179"/>
      <c r="FY214" s="179"/>
      <c r="FZ214" s="179"/>
      <c r="GA214" s="179"/>
      <c r="GB214" s="179"/>
      <c r="GC214" s="179"/>
      <c r="GD214" s="179"/>
      <c r="GE214" s="179"/>
      <c r="GF214" s="179"/>
      <c r="GG214" s="179"/>
      <c r="GH214" s="179"/>
      <c r="GI214" s="179"/>
      <c r="GJ214" s="179"/>
      <c r="GK214" s="179"/>
      <c r="GL214" s="179"/>
      <c r="GM214" s="179"/>
      <c r="GN214" s="179"/>
      <c r="GO214" s="179"/>
      <c r="GP214" s="179"/>
      <c r="GQ214" s="179"/>
      <c r="GR214" s="179"/>
      <c r="GS214" s="179"/>
    </row>
    <row r="215" spans="1:201">
      <c r="A215" s="177"/>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c r="FT215" s="179"/>
      <c r="FU215" s="179"/>
      <c r="FV215" s="179"/>
      <c r="FW215" s="179"/>
      <c r="FX215" s="179"/>
      <c r="FY215" s="179"/>
      <c r="FZ215" s="179"/>
      <c r="GA215" s="179"/>
      <c r="GB215" s="179"/>
      <c r="GC215" s="179"/>
      <c r="GD215" s="179"/>
      <c r="GE215" s="179"/>
      <c r="GF215" s="179"/>
      <c r="GG215" s="179"/>
      <c r="GH215" s="179"/>
      <c r="GI215" s="179"/>
      <c r="GJ215" s="179"/>
      <c r="GK215" s="179"/>
      <c r="GL215" s="179"/>
      <c r="GM215" s="179"/>
      <c r="GN215" s="179"/>
      <c r="GO215" s="179"/>
      <c r="GP215" s="179"/>
      <c r="GQ215" s="179"/>
      <c r="GR215" s="179"/>
      <c r="GS215" s="179"/>
    </row>
    <row r="216" spans="1:201">
      <c r="A216" s="177"/>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c r="FT216" s="179"/>
      <c r="FU216" s="179"/>
      <c r="FV216" s="179"/>
      <c r="FW216" s="179"/>
      <c r="FX216" s="179"/>
      <c r="FY216" s="179"/>
      <c r="FZ216" s="179"/>
      <c r="GA216" s="179"/>
      <c r="GB216" s="179"/>
      <c r="GC216" s="179"/>
      <c r="GD216" s="179"/>
      <c r="GE216" s="179"/>
      <c r="GF216" s="179"/>
      <c r="GG216" s="179"/>
      <c r="GH216" s="179"/>
      <c r="GI216" s="179"/>
      <c r="GJ216" s="179"/>
      <c r="GK216" s="179"/>
      <c r="GL216" s="179"/>
      <c r="GM216" s="179"/>
      <c r="GN216" s="179"/>
      <c r="GO216" s="179"/>
      <c r="GP216" s="179"/>
      <c r="GQ216" s="179"/>
      <c r="GR216" s="179"/>
      <c r="GS216" s="179"/>
    </row>
    <row r="217" spans="1:201">
      <c r="A217" s="177"/>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c r="FT217" s="179"/>
      <c r="FU217" s="179"/>
      <c r="FV217" s="179"/>
      <c r="FW217" s="179"/>
      <c r="FX217" s="179"/>
      <c r="FY217" s="179"/>
      <c r="FZ217" s="179"/>
      <c r="GA217" s="179"/>
      <c r="GB217" s="179"/>
      <c r="GC217" s="179"/>
      <c r="GD217" s="179"/>
      <c r="GE217" s="179"/>
      <c r="GF217" s="179"/>
      <c r="GG217" s="179"/>
      <c r="GH217" s="179"/>
      <c r="GI217" s="179"/>
      <c r="GJ217" s="179"/>
      <c r="GK217" s="179"/>
      <c r="GL217" s="179"/>
      <c r="GM217" s="179"/>
      <c r="GN217" s="179"/>
      <c r="GO217" s="179"/>
      <c r="GP217" s="179"/>
      <c r="GQ217" s="179"/>
      <c r="GR217" s="179"/>
      <c r="GS217" s="179"/>
    </row>
    <row r="218" spans="1:201">
      <c r="A218" s="177"/>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c r="GI218" s="179"/>
      <c r="GJ218" s="179"/>
      <c r="GK218" s="179"/>
      <c r="GL218" s="179"/>
      <c r="GM218" s="179"/>
      <c r="GN218" s="179"/>
      <c r="GO218" s="179"/>
      <c r="GP218" s="179"/>
      <c r="GQ218" s="179"/>
      <c r="GR218" s="179"/>
      <c r="GS218" s="179"/>
    </row>
    <row r="219" spans="1:201">
      <c r="A219" s="177"/>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c r="FT219" s="179"/>
      <c r="FU219" s="179"/>
      <c r="FV219" s="179"/>
      <c r="FW219" s="179"/>
      <c r="FX219" s="179"/>
      <c r="FY219" s="179"/>
      <c r="FZ219" s="179"/>
      <c r="GA219" s="179"/>
      <c r="GB219" s="179"/>
      <c r="GC219" s="179"/>
      <c r="GD219" s="179"/>
      <c r="GE219" s="179"/>
      <c r="GF219" s="179"/>
      <c r="GG219" s="179"/>
      <c r="GH219" s="179"/>
      <c r="GI219" s="179"/>
      <c r="GJ219" s="179"/>
      <c r="GK219" s="179"/>
      <c r="GL219" s="179"/>
      <c r="GM219" s="179"/>
      <c r="GN219" s="179"/>
      <c r="GO219" s="179"/>
      <c r="GP219" s="179"/>
      <c r="GQ219" s="179"/>
      <c r="GR219" s="179"/>
      <c r="GS219" s="179"/>
    </row>
    <row r="220" spans="1:201">
      <c r="A220" s="177"/>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c r="GI220" s="179"/>
      <c r="GJ220" s="179"/>
      <c r="GK220" s="179"/>
      <c r="GL220" s="179"/>
      <c r="GM220" s="179"/>
      <c r="GN220" s="179"/>
      <c r="GO220" s="179"/>
      <c r="GP220" s="179"/>
      <c r="GQ220" s="179"/>
      <c r="GR220" s="179"/>
      <c r="GS220" s="179"/>
    </row>
    <row r="221" spans="1:201">
      <c r="A221" s="177"/>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79"/>
      <c r="GE221" s="179"/>
      <c r="GF221" s="179"/>
      <c r="GG221" s="179"/>
      <c r="GH221" s="179"/>
      <c r="GI221" s="179"/>
      <c r="GJ221" s="179"/>
      <c r="GK221" s="179"/>
      <c r="GL221" s="179"/>
      <c r="GM221" s="179"/>
      <c r="GN221" s="179"/>
      <c r="GO221" s="179"/>
      <c r="GP221" s="179"/>
      <c r="GQ221" s="179"/>
      <c r="GR221" s="179"/>
      <c r="GS221" s="179"/>
    </row>
    <row r="222" spans="1:201">
      <c r="A222" s="177"/>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c r="FT222" s="179"/>
      <c r="FU222" s="179"/>
      <c r="FV222" s="179"/>
      <c r="FW222" s="179"/>
      <c r="FX222" s="179"/>
      <c r="FY222" s="179"/>
      <c r="FZ222" s="179"/>
      <c r="GA222" s="179"/>
      <c r="GB222" s="179"/>
      <c r="GC222" s="179"/>
      <c r="GD222" s="179"/>
      <c r="GE222" s="179"/>
      <c r="GF222" s="179"/>
      <c r="GG222" s="179"/>
      <c r="GH222" s="179"/>
      <c r="GI222" s="179"/>
      <c r="GJ222" s="179"/>
      <c r="GK222" s="179"/>
      <c r="GL222" s="179"/>
      <c r="GM222" s="179"/>
      <c r="GN222" s="179"/>
      <c r="GO222" s="179"/>
      <c r="GP222" s="179"/>
      <c r="GQ222" s="179"/>
      <c r="GR222" s="179"/>
      <c r="GS222" s="179"/>
    </row>
    <row r="223" spans="1:201">
      <c r="A223" s="177"/>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c r="FT223" s="179"/>
      <c r="FU223" s="179"/>
      <c r="FV223" s="179"/>
      <c r="FW223" s="179"/>
      <c r="FX223" s="179"/>
      <c r="FY223" s="179"/>
      <c r="FZ223" s="179"/>
      <c r="GA223" s="179"/>
      <c r="GB223" s="179"/>
      <c r="GC223" s="179"/>
      <c r="GD223" s="179"/>
      <c r="GE223" s="179"/>
      <c r="GF223" s="179"/>
      <c r="GG223" s="179"/>
      <c r="GH223" s="179"/>
      <c r="GI223" s="179"/>
      <c r="GJ223" s="179"/>
      <c r="GK223" s="179"/>
      <c r="GL223" s="179"/>
      <c r="GM223" s="179"/>
      <c r="GN223" s="179"/>
      <c r="GO223" s="179"/>
      <c r="GP223" s="179"/>
      <c r="GQ223" s="179"/>
      <c r="GR223" s="179"/>
      <c r="GS223" s="179"/>
    </row>
    <row r="224" spans="1:201">
      <c r="A224" s="177"/>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c r="GI224" s="179"/>
      <c r="GJ224" s="179"/>
      <c r="GK224" s="179"/>
      <c r="GL224" s="179"/>
      <c r="GM224" s="179"/>
      <c r="GN224" s="179"/>
      <c r="GO224" s="179"/>
      <c r="GP224" s="179"/>
      <c r="GQ224" s="179"/>
      <c r="GR224" s="179"/>
      <c r="GS224" s="179"/>
    </row>
    <row r="225" spans="1:201">
      <c r="A225" s="177"/>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row>
    <row r="226" spans="1:201">
      <c r="A226" s="177"/>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c r="FT226" s="179"/>
      <c r="FU226" s="179"/>
      <c r="FV226" s="179"/>
      <c r="FW226" s="179"/>
      <c r="FX226" s="179"/>
      <c r="FY226" s="179"/>
      <c r="FZ226" s="179"/>
      <c r="GA226" s="179"/>
      <c r="GB226" s="179"/>
      <c r="GC226" s="179"/>
      <c r="GD226" s="179"/>
      <c r="GE226" s="179"/>
      <c r="GF226" s="179"/>
      <c r="GG226" s="179"/>
      <c r="GH226" s="179"/>
      <c r="GI226" s="179"/>
      <c r="GJ226" s="179"/>
      <c r="GK226" s="179"/>
      <c r="GL226" s="179"/>
      <c r="GM226" s="179"/>
      <c r="GN226" s="179"/>
      <c r="GO226" s="179"/>
      <c r="GP226" s="179"/>
      <c r="GQ226" s="179"/>
      <c r="GR226" s="179"/>
      <c r="GS226" s="179"/>
    </row>
    <row r="227" spans="1:201">
      <c r="A227" s="177"/>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row>
    <row r="228" spans="1:201">
      <c r="A228" s="177"/>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c r="GI228" s="179"/>
      <c r="GJ228" s="179"/>
      <c r="GK228" s="179"/>
      <c r="GL228" s="179"/>
      <c r="GM228" s="179"/>
      <c r="GN228" s="179"/>
      <c r="GO228" s="179"/>
      <c r="GP228" s="179"/>
      <c r="GQ228" s="179"/>
      <c r="GR228" s="179"/>
      <c r="GS228" s="179"/>
    </row>
    <row r="229" spans="1:201">
      <c r="A229" s="177"/>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c r="FT229" s="179"/>
      <c r="FU229" s="179"/>
      <c r="FV229" s="179"/>
      <c r="FW229" s="179"/>
      <c r="FX229" s="179"/>
      <c r="FY229" s="179"/>
      <c r="FZ229" s="179"/>
      <c r="GA229" s="179"/>
      <c r="GB229" s="179"/>
      <c r="GC229" s="179"/>
      <c r="GD229" s="179"/>
      <c r="GE229" s="179"/>
      <c r="GF229" s="179"/>
      <c r="GG229" s="179"/>
      <c r="GH229" s="179"/>
      <c r="GI229" s="179"/>
      <c r="GJ229" s="179"/>
      <c r="GK229" s="179"/>
      <c r="GL229" s="179"/>
      <c r="GM229" s="179"/>
      <c r="GN229" s="179"/>
      <c r="GO229" s="179"/>
      <c r="GP229" s="179"/>
      <c r="GQ229" s="179"/>
      <c r="GR229" s="179"/>
      <c r="GS229" s="179"/>
    </row>
    <row r="230" spans="1:201">
      <c r="A230" s="177"/>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c r="FT230" s="179"/>
      <c r="FU230" s="179"/>
      <c r="FV230" s="179"/>
      <c r="FW230" s="179"/>
      <c r="FX230" s="179"/>
      <c r="FY230" s="179"/>
      <c r="FZ230" s="179"/>
      <c r="GA230" s="179"/>
      <c r="GB230" s="179"/>
      <c r="GC230" s="179"/>
      <c r="GD230" s="179"/>
      <c r="GE230" s="179"/>
      <c r="GF230" s="179"/>
      <c r="GG230" s="179"/>
      <c r="GH230" s="179"/>
      <c r="GI230" s="179"/>
      <c r="GJ230" s="179"/>
      <c r="GK230" s="179"/>
      <c r="GL230" s="179"/>
      <c r="GM230" s="179"/>
      <c r="GN230" s="179"/>
      <c r="GO230" s="179"/>
      <c r="GP230" s="179"/>
      <c r="GQ230" s="179"/>
      <c r="GR230" s="179"/>
      <c r="GS230" s="179"/>
    </row>
    <row r="231" spans="1:201">
      <c r="A231" s="177"/>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c r="FT231" s="179"/>
      <c r="FU231" s="179"/>
      <c r="FV231" s="179"/>
      <c r="FW231" s="179"/>
      <c r="FX231" s="179"/>
      <c r="FY231" s="179"/>
      <c r="FZ231" s="179"/>
      <c r="GA231" s="179"/>
      <c r="GB231" s="179"/>
      <c r="GC231" s="179"/>
      <c r="GD231" s="179"/>
      <c r="GE231" s="179"/>
      <c r="GF231" s="179"/>
      <c r="GG231" s="179"/>
      <c r="GH231" s="179"/>
      <c r="GI231" s="179"/>
      <c r="GJ231" s="179"/>
      <c r="GK231" s="179"/>
      <c r="GL231" s="179"/>
      <c r="GM231" s="179"/>
      <c r="GN231" s="179"/>
      <c r="GO231" s="179"/>
      <c r="GP231" s="179"/>
      <c r="GQ231" s="179"/>
      <c r="GR231" s="179"/>
      <c r="GS231" s="179"/>
    </row>
    <row r="232" spans="1:201">
      <c r="A232" s="177"/>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c r="FT232" s="179"/>
      <c r="FU232" s="179"/>
      <c r="FV232" s="179"/>
      <c r="FW232" s="179"/>
      <c r="FX232" s="179"/>
      <c r="FY232" s="179"/>
      <c r="FZ232" s="179"/>
      <c r="GA232" s="179"/>
      <c r="GB232" s="179"/>
      <c r="GC232" s="179"/>
      <c r="GD232" s="179"/>
      <c r="GE232" s="179"/>
      <c r="GF232" s="179"/>
      <c r="GG232" s="179"/>
      <c r="GH232" s="179"/>
      <c r="GI232" s="179"/>
      <c r="GJ232" s="179"/>
      <c r="GK232" s="179"/>
      <c r="GL232" s="179"/>
      <c r="GM232" s="179"/>
      <c r="GN232" s="179"/>
      <c r="GO232" s="179"/>
      <c r="GP232" s="179"/>
      <c r="GQ232" s="179"/>
      <c r="GR232" s="179"/>
      <c r="GS232" s="179"/>
    </row>
    <row r="233" spans="1:201">
      <c r="A233" s="177"/>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c r="FT233" s="179"/>
      <c r="FU233" s="179"/>
      <c r="FV233" s="179"/>
      <c r="FW233" s="179"/>
      <c r="FX233" s="179"/>
      <c r="FY233" s="179"/>
      <c r="FZ233" s="179"/>
      <c r="GA233" s="179"/>
      <c r="GB233" s="179"/>
      <c r="GC233" s="179"/>
      <c r="GD233" s="179"/>
      <c r="GE233" s="179"/>
      <c r="GF233" s="179"/>
      <c r="GG233" s="179"/>
      <c r="GH233" s="179"/>
      <c r="GI233" s="179"/>
      <c r="GJ233" s="179"/>
      <c r="GK233" s="179"/>
      <c r="GL233" s="179"/>
      <c r="GM233" s="179"/>
      <c r="GN233" s="179"/>
      <c r="GO233" s="179"/>
      <c r="GP233" s="179"/>
      <c r="GQ233" s="179"/>
      <c r="GR233" s="179"/>
      <c r="GS233" s="179"/>
    </row>
    <row r="234" spans="1:201">
      <c r="A234" s="177"/>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c r="FT234" s="179"/>
      <c r="FU234" s="179"/>
      <c r="FV234" s="179"/>
      <c r="FW234" s="179"/>
      <c r="FX234" s="179"/>
      <c r="FY234" s="179"/>
      <c r="FZ234" s="179"/>
      <c r="GA234" s="179"/>
      <c r="GB234" s="179"/>
      <c r="GC234" s="179"/>
      <c r="GD234" s="179"/>
      <c r="GE234" s="179"/>
      <c r="GF234" s="179"/>
      <c r="GG234" s="179"/>
      <c r="GH234" s="179"/>
      <c r="GI234" s="179"/>
      <c r="GJ234" s="179"/>
      <c r="GK234" s="179"/>
      <c r="GL234" s="179"/>
      <c r="GM234" s="179"/>
      <c r="GN234" s="179"/>
      <c r="GO234" s="179"/>
      <c r="GP234" s="179"/>
      <c r="GQ234" s="179"/>
      <c r="GR234" s="179"/>
      <c r="GS234" s="179"/>
    </row>
    <row r="235" spans="1:201">
      <c r="A235" s="177"/>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c r="FT235" s="179"/>
      <c r="FU235" s="179"/>
      <c r="FV235" s="179"/>
      <c r="FW235" s="179"/>
      <c r="FX235" s="179"/>
      <c r="FY235" s="179"/>
      <c r="FZ235" s="179"/>
      <c r="GA235" s="179"/>
      <c r="GB235" s="179"/>
      <c r="GC235" s="179"/>
      <c r="GD235" s="179"/>
      <c r="GE235" s="179"/>
      <c r="GF235" s="179"/>
      <c r="GG235" s="179"/>
      <c r="GH235" s="179"/>
      <c r="GI235" s="179"/>
      <c r="GJ235" s="179"/>
      <c r="GK235" s="179"/>
      <c r="GL235" s="179"/>
      <c r="GM235" s="179"/>
      <c r="GN235" s="179"/>
      <c r="GO235" s="179"/>
      <c r="GP235" s="179"/>
      <c r="GQ235" s="179"/>
      <c r="GR235" s="179"/>
      <c r="GS235" s="179"/>
    </row>
    <row r="236" spans="1:201">
      <c r="A236" s="177"/>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c r="FT236" s="179"/>
      <c r="FU236" s="179"/>
      <c r="FV236" s="179"/>
      <c r="FW236" s="179"/>
      <c r="FX236" s="179"/>
      <c r="FY236" s="179"/>
      <c r="FZ236" s="179"/>
      <c r="GA236" s="179"/>
      <c r="GB236" s="179"/>
      <c r="GC236" s="179"/>
      <c r="GD236" s="179"/>
      <c r="GE236" s="179"/>
      <c r="GF236" s="179"/>
      <c r="GG236" s="179"/>
      <c r="GH236" s="179"/>
      <c r="GI236" s="179"/>
      <c r="GJ236" s="179"/>
      <c r="GK236" s="179"/>
      <c r="GL236" s="179"/>
      <c r="GM236" s="179"/>
      <c r="GN236" s="179"/>
      <c r="GO236" s="179"/>
      <c r="GP236" s="179"/>
      <c r="GQ236" s="179"/>
      <c r="GR236" s="179"/>
      <c r="GS236" s="179"/>
    </row>
    <row r="237" spans="1:201">
      <c r="A237" s="177"/>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c r="FT237" s="179"/>
      <c r="FU237" s="179"/>
      <c r="FV237" s="179"/>
      <c r="FW237" s="179"/>
      <c r="FX237" s="179"/>
      <c r="FY237" s="179"/>
      <c r="FZ237" s="179"/>
      <c r="GA237" s="179"/>
      <c r="GB237" s="179"/>
      <c r="GC237" s="179"/>
      <c r="GD237" s="179"/>
      <c r="GE237" s="179"/>
      <c r="GF237" s="179"/>
      <c r="GG237" s="179"/>
      <c r="GH237" s="179"/>
      <c r="GI237" s="179"/>
      <c r="GJ237" s="179"/>
      <c r="GK237" s="179"/>
      <c r="GL237" s="179"/>
      <c r="GM237" s="179"/>
      <c r="GN237" s="179"/>
      <c r="GO237" s="179"/>
      <c r="GP237" s="179"/>
      <c r="GQ237" s="179"/>
      <c r="GR237" s="179"/>
      <c r="GS237" s="179"/>
    </row>
    <row r="238" spans="1:201">
      <c r="A238" s="177"/>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c r="FT238" s="179"/>
      <c r="FU238" s="179"/>
      <c r="FV238" s="179"/>
      <c r="FW238" s="179"/>
      <c r="FX238" s="179"/>
      <c r="FY238" s="179"/>
      <c r="FZ238" s="179"/>
      <c r="GA238" s="179"/>
      <c r="GB238" s="179"/>
      <c r="GC238" s="179"/>
      <c r="GD238" s="179"/>
      <c r="GE238" s="179"/>
      <c r="GF238" s="179"/>
      <c r="GG238" s="179"/>
      <c r="GH238" s="179"/>
      <c r="GI238" s="179"/>
      <c r="GJ238" s="179"/>
      <c r="GK238" s="179"/>
      <c r="GL238" s="179"/>
      <c r="GM238" s="179"/>
      <c r="GN238" s="179"/>
      <c r="GO238" s="179"/>
      <c r="GP238" s="179"/>
      <c r="GQ238" s="179"/>
      <c r="GR238" s="179"/>
      <c r="GS238" s="179"/>
    </row>
    <row r="239" spans="1:201">
      <c r="A239" s="177"/>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c r="FT239" s="179"/>
      <c r="FU239" s="179"/>
      <c r="FV239" s="179"/>
      <c r="FW239" s="179"/>
      <c r="FX239" s="179"/>
      <c r="FY239" s="179"/>
      <c r="FZ239" s="179"/>
      <c r="GA239" s="179"/>
      <c r="GB239" s="179"/>
      <c r="GC239" s="179"/>
      <c r="GD239" s="179"/>
      <c r="GE239" s="179"/>
      <c r="GF239" s="179"/>
      <c r="GG239" s="179"/>
      <c r="GH239" s="179"/>
      <c r="GI239" s="179"/>
      <c r="GJ239" s="179"/>
      <c r="GK239" s="179"/>
      <c r="GL239" s="179"/>
      <c r="GM239" s="179"/>
      <c r="GN239" s="179"/>
      <c r="GO239" s="179"/>
      <c r="GP239" s="179"/>
      <c r="GQ239" s="179"/>
      <c r="GR239" s="179"/>
      <c r="GS239" s="179"/>
    </row>
    <row r="240" spans="1:201">
      <c r="A240" s="177"/>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c r="FT240" s="179"/>
      <c r="FU240" s="179"/>
      <c r="FV240" s="179"/>
      <c r="FW240" s="179"/>
      <c r="FX240" s="179"/>
      <c r="FY240" s="179"/>
      <c r="FZ240" s="179"/>
      <c r="GA240" s="179"/>
      <c r="GB240" s="179"/>
      <c r="GC240" s="179"/>
      <c r="GD240" s="179"/>
      <c r="GE240" s="179"/>
      <c r="GF240" s="179"/>
      <c r="GG240" s="179"/>
      <c r="GH240" s="179"/>
      <c r="GI240" s="179"/>
      <c r="GJ240" s="179"/>
      <c r="GK240" s="179"/>
      <c r="GL240" s="179"/>
      <c r="GM240" s="179"/>
      <c r="GN240" s="179"/>
      <c r="GO240" s="179"/>
      <c r="GP240" s="179"/>
      <c r="GQ240" s="179"/>
      <c r="GR240" s="179"/>
      <c r="GS240" s="179"/>
    </row>
    <row r="241" spans="1:201">
      <c r="A241" s="177"/>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c r="FT241" s="179"/>
      <c r="FU241" s="179"/>
      <c r="FV241" s="179"/>
      <c r="FW241" s="179"/>
      <c r="FX241" s="179"/>
      <c r="FY241" s="179"/>
      <c r="FZ241" s="179"/>
      <c r="GA241" s="179"/>
      <c r="GB241" s="179"/>
      <c r="GC241" s="179"/>
      <c r="GD241" s="179"/>
      <c r="GE241" s="179"/>
      <c r="GF241" s="179"/>
      <c r="GG241" s="179"/>
      <c r="GH241" s="179"/>
      <c r="GI241" s="179"/>
      <c r="GJ241" s="179"/>
      <c r="GK241" s="179"/>
      <c r="GL241" s="179"/>
      <c r="GM241" s="179"/>
      <c r="GN241" s="179"/>
      <c r="GO241" s="179"/>
      <c r="GP241" s="179"/>
      <c r="GQ241" s="179"/>
      <c r="GR241" s="179"/>
      <c r="GS241" s="179"/>
    </row>
    <row r="242" spans="1:201">
      <c r="A242" s="177"/>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c r="GI242" s="179"/>
      <c r="GJ242" s="179"/>
      <c r="GK242" s="179"/>
      <c r="GL242" s="179"/>
      <c r="GM242" s="179"/>
      <c r="GN242" s="179"/>
      <c r="GO242" s="179"/>
      <c r="GP242" s="179"/>
      <c r="GQ242" s="179"/>
      <c r="GR242" s="179"/>
      <c r="GS242" s="179"/>
    </row>
    <row r="243" spans="1:201">
      <c r="A243" s="177"/>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c r="FT243" s="179"/>
      <c r="FU243" s="179"/>
      <c r="FV243" s="179"/>
      <c r="FW243" s="179"/>
      <c r="FX243" s="179"/>
      <c r="FY243" s="179"/>
      <c r="FZ243" s="179"/>
      <c r="GA243" s="179"/>
      <c r="GB243" s="179"/>
      <c r="GC243" s="179"/>
      <c r="GD243" s="179"/>
      <c r="GE243" s="179"/>
      <c r="GF243" s="179"/>
      <c r="GG243" s="179"/>
      <c r="GH243" s="179"/>
      <c r="GI243" s="179"/>
      <c r="GJ243" s="179"/>
      <c r="GK243" s="179"/>
      <c r="GL243" s="179"/>
      <c r="GM243" s="179"/>
      <c r="GN243" s="179"/>
      <c r="GO243" s="179"/>
      <c r="GP243" s="179"/>
      <c r="GQ243" s="179"/>
      <c r="GR243" s="179"/>
      <c r="GS243" s="179"/>
    </row>
    <row r="244" spans="1:201">
      <c r="A244" s="177"/>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c r="FT244" s="179"/>
      <c r="FU244" s="179"/>
      <c r="FV244" s="179"/>
      <c r="FW244" s="179"/>
      <c r="FX244" s="179"/>
      <c r="FY244" s="179"/>
      <c r="FZ244" s="179"/>
      <c r="GA244" s="179"/>
      <c r="GB244" s="179"/>
      <c r="GC244" s="179"/>
      <c r="GD244" s="179"/>
      <c r="GE244" s="179"/>
      <c r="GF244" s="179"/>
      <c r="GG244" s="179"/>
      <c r="GH244" s="179"/>
      <c r="GI244" s="179"/>
      <c r="GJ244" s="179"/>
      <c r="GK244" s="179"/>
      <c r="GL244" s="179"/>
      <c r="GM244" s="179"/>
      <c r="GN244" s="179"/>
      <c r="GO244" s="179"/>
      <c r="GP244" s="179"/>
      <c r="GQ244" s="179"/>
      <c r="GR244" s="179"/>
      <c r="GS244" s="179"/>
    </row>
    <row r="245" spans="1:201">
      <c r="A245" s="177"/>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c r="FT245" s="179"/>
      <c r="FU245" s="179"/>
      <c r="FV245" s="179"/>
      <c r="FW245" s="179"/>
      <c r="FX245" s="179"/>
      <c r="FY245" s="179"/>
      <c r="FZ245" s="179"/>
      <c r="GA245" s="179"/>
      <c r="GB245" s="179"/>
      <c r="GC245" s="179"/>
      <c r="GD245" s="179"/>
      <c r="GE245" s="179"/>
      <c r="GF245" s="179"/>
      <c r="GG245" s="179"/>
      <c r="GH245" s="179"/>
      <c r="GI245" s="179"/>
      <c r="GJ245" s="179"/>
      <c r="GK245" s="179"/>
      <c r="GL245" s="179"/>
      <c r="GM245" s="179"/>
      <c r="GN245" s="179"/>
      <c r="GO245" s="179"/>
      <c r="GP245" s="179"/>
      <c r="GQ245" s="179"/>
      <c r="GR245" s="179"/>
      <c r="GS245" s="179"/>
    </row>
    <row r="246" spans="1:201">
      <c r="A246" s="177"/>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c r="FT246" s="179"/>
      <c r="FU246" s="179"/>
      <c r="FV246" s="179"/>
      <c r="FW246" s="179"/>
      <c r="FX246" s="179"/>
      <c r="FY246" s="179"/>
      <c r="FZ246" s="179"/>
      <c r="GA246" s="179"/>
      <c r="GB246" s="179"/>
      <c r="GC246" s="179"/>
      <c r="GD246" s="179"/>
      <c r="GE246" s="179"/>
      <c r="GF246" s="179"/>
      <c r="GG246" s="179"/>
      <c r="GH246" s="179"/>
      <c r="GI246" s="179"/>
      <c r="GJ246" s="179"/>
      <c r="GK246" s="179"/>
      <c r="GL246" s="179"/>
      <c r="GM246" s="179"/>
      <c r="GN246" s="179"/>
      <c r="GO246" s="179"/>
      <c r="GP246" s="179"/>
      <c r="GQ246" s="179"/>
      <c r="GR246" s="179"/>
      <c r="GS246" s="179"/>
    </row>
    <row r="247" spans="1:201">
      <c r="A247" s="177"/>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c r="FT247" s="179"/>
      <c r="FU247" s="179"/>
      <c r="FV247" s="179"/>
      <c r="FW247" s="179"/>
      <c r="FX247" s="179"/>
      <c r="FY247" s="179"/>
      <c r="FZ247" s="179"/>
      <c r="GA247" s="179"/>
      <c r="GB247" s="179"/>
      <c r="GC247" s="179"/>
      <c r="GD247" s="179"/>
      <c r="GE247" s="179"/>
      <c r="GF247" s="179"/>
      <c r="GG247" s="179"/>
      <c r="GH247" s="179"/>
      <c r="GI247" s="179"/>
      <c r="GJ247" s="179"/>
      <c r="GK247" s="179"/>
      <c r="GL247" s="179"/>
      <c r="GM247" s="179"/>
      <c r="GN247" s="179"/>
      <c r="GO247" s="179"/>
      <c r="GP247" s="179"/>
      <c r="GQ247" s="179"/>
      <c r="GR247" s="179"/>
      <c r="GS247" s="179"/>
    </row>
    <row r="248" spans="1:201">
      <c r="A248" s="177"/>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c r="FT248" s="179"/>
      <c r="FU248" s="179"/>
      <c r="FV248" s="179"/>
      <c r="FW248" s="179"/>
      <c r="FX248" s="179"/>
      <c r="FY248" s="179"/>
      <c r="FZ248" s="179"/>
      <c r="GA248" s="179"/>
      <c r="GB248" s="179"/>
      <c r="GC248" s="179"/>
      <c r="GD248" s="179"/>
      <c r="GE248" s="179"/>
      <c r="GF248" s="179"/>
      <c r="GG248" s="179"/>
      <c r="GH248" s="179"/>
      <c r="GI248" s="179"/>
      <c r="GJ248" s="179"/>
      <c r="GK248" s="179"/>
      <c r="GL248" s="179"/>
      <c r="GM248" s="179"/>
      <c r="GN248" s="179"/>
      <c r="GO248" s="179"/>
      <c r="GP248" s="179"/>
      <c r="GQ248" s="179"/>
      <c r="GR248" s="179"/>
      <c r="GS248" s="179"/>
    </row>
    <row r="249" spans="1:201">
      <c r="A249" s="177"/>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c r="FT249" s="179"/>
      <c r="FU249" s="179"/>
      <c r="FV249" s="179"/>
      <c r="FW249" s="179"/>
      <c r="FX249" s="179"/>
      <c r="FY249" s="179"/>
      <c r="FZ249" s="179"/>
      <c r="GA249" s="179"/>
      <c r="GB249" s="179"/>
      <c r="GC249" s="179"/>
      <c r="GD249" s="179"/>
      <c r="GE249" s="179"/>
      <c r="GF249" s="179"/>
      <c r="GG249" s="179"/>
      <c r="GH249" s="179"/>
      <c r="GI249" s="179"/>
      <c r="GJ249" s="179"/>
      <c r="GK249" s="179"/>
      <c r="GL249" s="179"/>
      <c r="GM249" s="179"/>
      <c r="GN249" s="179"/>
      <c r="GO249" s="179"/>
      <c r="GP249" s="179"/>
      <c r="GQ249" s="179"/>
      <c r="GR249" s="179"/>
      <c r="GS249" s="179"/>
    </row>
    <row r="250" spans="1:201">
      <c r="A250" s="177"/>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c r="FT250" s="179"/>
      <c r="FU250" s="179"/>
      <c r="FV250" s="179"/>
      <c r="FW250" s="179"/>
      <c r="FX250" s="179"/>
      <c r="FY250" s="179"/>
      <c r="FZ250" s="179"/>
      <c r="GA250" s="179"/>
      <c r="GB250" s="179"/>
      <c r="GC250" s="179"/>
      <c r="GD250" s="179"/>
      <c r="GE250" s="179"/>
      <c r="GF250" s="179"/>
      <c r="GG250" s="179"/>
      <c r="GH250" s="179"/>
      <c r="GI250" s="179"/>
      <c r="GJ250" s="179"/>
      <c r="GK250" s="179"/>
      <c r="GL250" s="179"/>
      <c r="GM250" s="179"/>
      <c r="GN250" s="179"/>
      <c r="GO250" s="179"/>
      <c r="GP250" s="179"/>
      <c r="GQ250" s="179"/>
      <c r="GR250" s="179"/>
      <c r="GS250" s="179"/>
    </row>
    <row r="251" spans="1:201">
      <c r="A251" s="177"/>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c r="FT251" s="179"/>
      <c r="FU251" s="179"/>
      <c r="FV251" s="179"/>
      <c r="FW251" s="179"/>
      <c r="FX251" s="179"/>
      <c r="FY251" s="179"/>
      <c r="FZ251" s="179"/>
      <c r="GA251" s="179"/>
      <c r="GB251" s="179"/>
      <c r="GC251" s="179"/>
      <c r="GD251" s="179"/>
      <c r="GE251" s="179"/>
      <c r="GF251" s="179"/>
      <c r="GG251" s="179"/>
      <c r="GH251" s="179"/>
      <c r="GI251" s="179"/>
      <c r="GJ251" s="179"/>
      <c r="GK251" s="179"/>
      <c r="GL251" s="179"/>
      <c r="GM251" s="179"/>
      <c r="GN251" s="179"/>
      <c r="GO251" s="179"/>
      <c r="GP251" s="179"/>
      <c r="GQ251" s="179"/>
      <c r="GR251" s="179"/>
      <c r="GS251" s="179"/>
    </row>
    <row r="252" spans="1:201">
      <c r="A252" s="177"/>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c r="FT252" s="179"/>
      <c r="FU252" s="179"/>
      <c r="FV252" s="179"/>
      <c r="FW252" s="179"/>
      <c r="FX252" s="179"/>
      <c r="FY252" s="179"/>
      <c r="FZ252" s="179"/>
      <c r="GA252" s="179"/>
      <c r="GB252" s="179"/>
      <c r="GC252" s="179"/>
      <c r="GD252" s="179"/>
      <c r="GE252" s="179"/>
      <c r="GF252" s="179"/>
      <c r="GG252" s="179"/>
      <c r="GH252" s="179"/>
      <c r="GI252" s="179"/>
      <c r="GJ252" s="179"/>
      <c r="GK252" s="179"/>
      <c r="GL252" s="179"/>
      <c r="GM252" s="179"/>
      <c r="GN252" s="179"/>
      <c r="GO252" s="179"/>
      <c r="GP252" s="179"/>
      <c r="GQ252" s="179"/>
      <c r="GR252" s="179"/>
      <c r="GS252" s="179"/>
    </row>
    <row r="253" spans="1:201">
      <c r="A253" s="177"/>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c r="FT253" s="179"/>
      <c r="FU253" s="179"/>
      <c r="FV253" s="179"/>
      <c r="FW253" s="179"/>
      <c r="FX253" s="179"/>
      <c r="FY253" s="179"/>
      <c r="FZ253" s="179"/>
      <c r="GA253" s="179"/>
      <c r="GB253" s="179"/>
      <c r="GC253" s="179"/>
      <c r="GD253" s="179"/>
      <c r="GE253" s="179"/>
      <c r="GF253" s="179"/>
      <c r="GG253" s="179"/>
      <c r="GH253" s="179"/>
      <c r="GI253" s="179"/>
      <c r="GJ253" s="179"/>
      <c r="GK253" s="179"/>
      <c r="GL253" s="179"/>
      <c r="GM253" s="179"/>
      <c r="GN253" s="179"/>
      <c r="GO253" s="179"/>
      <c r="GP253" s="179"/>
      <c r="GQ253" s="179"/>
      <c r="GR253" s="179"/>
      <c r="GS253" s="179"/>
    </row>
    <row r="254" spans="1:201">
      <c r="A254" s="177"/>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c r="FT254" s="179"/>
      <c r="FU254" s="179"/>
      <c r="FV254" s="179"/>
      <c r="FW254" s="179"/>
      <c r="FX254" s="179"/>
      <c r="FY254" s="179"/>
      <c r="FZ254" s="179"/>
      <c r="GA254" s="179"/>
      <c r="GB254" s="179"/>
      <c r="GC254" s="179"/>
      <c r="GD254" s="179"/>
      <c r="GE254" s="179"/>
      <c r="GF254" s="179"/>
      <c r="GG254" s="179"/>
      <c r="GH254" s="179"/>
      <c r="GI254" s="179"/>
      <c r="GJ254" s="179"/>
      <c r="GK254" s="179"/>
      <c r="GL254" s="179"/>
      <c r="GM254" s="179"/>
      <c r="GN254" s="179"/>
      <c r="GO254" s="179"/>
      <c r="GP254" s="179"/>
      <c r="GQ254" s="179"/>
      <c r="GR254" s="179"/>
      <c r="GS254" s="179"/>
    </row>
    <row r="255" spans="1:201">
      <c r="A255" s="177"/>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c r="FT255" s="179"/>
      <c r="FU255" s="179"/>
      <c r="FV255" s="179"/>
      <c r="FW255" s="179"/>
      <c r="FX255" s="179"/>
      <c r="FY255" s="179"/>
      <c r="FZ255" s="179"/>
      <c r="GA255" s="179"/>
      <c r="GB255" s="179"/>
      <c r="GC255" s="179"/>
      <c r="GD255" s="179"/>
      <c r="GE255" s="179"/>
      <c r="GF255" s="179"/>
      <c r="GG255" s="179"/>
      <c r="GH255" s="179"/>
      <c r="GI255" s="179"/>
      <c r="GJ255" s="179"/>
      <c r="GK255" s="179"/>
      <c r="GL255" s="179"/>
      <c r="GM255" s="179"/>
      <c r="GN255" s="179"/>
      <c r="GO255" s="179"/>
      <c r="GP255" s="179"/>
      <c r="GQ255" s="179"/>
      <c r="GR255" s="179"/>
      <c r="GS255" s="179"/>
    </row>
    <row r="256" spans="1:201">
      <c r="A256" s="177"/>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c r="FT256" s="179"/>
      <c r="FU256" s="179"/>
      <c r="FV256" s="179"/>
      <c r="FW256" s="179"/>
      <c r="FX256" s="179"/>
      <c r="FY256" s="179"/>
      <c r="FZ256" s="179"/>
      <c r="GA256" s="179"/>
      <c r="GB256" s="179"/>
      <c r="GC256" s="179"/>
      <c r="GD256" s="179"/>
      <c r="GE256" s="179"/>
      <c r="GF256" s="179"/>
      <c r="GG256" s="179"/>
      <c r="GH256" s="179"/>
      <c r="GI256" s="179"/>
      <c r="GJ256" s="179"/>
      <c r="GK256" s="179"/>
      <c r="GL256" s="179"/>
      <c r="GM256" s="179"/>
      <c r="GN256" s="179"/>
      <c r="GO256" s="179"/>
      <c r="GP256" s="179"/>
      <c r="GQ256" s="179"/>
      <c r="GR256" s="179"/>
      <c r="GS256" s="179"/>
    </row>
    <row r="257" spans="1:201">
      <c r="A257" s="177"/>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c r="FT257" s="179"/>
      <c r="FU257" s="179"/>
      <c r="FV257" s="179"/>
      <c r="FW257" s="179"/>
      <c r="FX257" s="179"/>
      <c r="FY257" s="179"/>
      <c r="FZ257" s="179"/>
      <c r="GA257" s="179"/>
      <c r="GB257" s="179"/>
      <c r="GC257" s="179"/>
      <c r="GD257" s="179"/>
      <c r="GE257" s="179"/>
      <c r="GF257" s="179"/>
      <c r="GG257" s="179"/>
      <c r="GH257" s="179"/>
      <c r="GI257" s="179"/>
      <c r="GJ257" s="179"/>
      <c r="GK257" s="179"/>
      <c r="GL257" s="179"/>
      <c r="GM257" s="179"/>
      <c r="GN257" s="179"/>
      <c r="GO257" s="179"/>
      <c r="GP257" s="179"/>
      <c r="GQ257" s="179"/>
      <c r="GR257" s="179"/>
      <c r="GS257" s="179"/>
    </row>
    <row r="258" spans="1:201">
      <c r="A258" s="177"/>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c r="GE258" s="179"/>
      <c r="GF258" s="179"/>
      <c r="GG258" s="179"/>
      <c r="GH258" s="179"/>
      <c r="GI258" s="179"/>
      <c r="GJ258" s="179"/>
      <c r="GK258" s="179"/>
      <c r="GL258" s="179"/>
      <c r="GM258" s="179"/>
      <c r="GN258" s="179"/>
      <c r="GO258" s="179"/>
      <c r="GP258" s="179"/>
      <c r="GQ258" s="179"/>
      <c r="GR258" s="179"/>
      <c r="GS258" s="179"/>
    </row>
    <row r="259" spans="1:201">
      <c r="A259" s="177"/>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c r="GH259" s="179"/>
      <c r="GI259" s="179"/>
      <c r="GJ259" s="179"/>
      <c r="GK259" s="179"/>
      <c r="GL259" s="179"/>
      <c r="GM259" s="179"/>
      <c r="GN259" s="179"/>
      <c r="GO259" s="179"/>
      <c r="GP259" s="179"/>
      <c r="GQ259" s="179"/>
      <c r="GR259" s="179"/>
      <c r="GS259" s="179"/>
    </row>
    <row r="260" spans="1:201">
      <c r="A260" s="177"/>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c r="FT260" s="179"/>
      <c r="FU260" s="179"/>
      <c r="FV260" s="179"/>
      <c r="FW260" s="179"/>
      <c r="FX260" s="179"/>
      <c r="FY260" s="179"/>
      <c r="FZ260" s="179"/>
      <c r="GA260" s="179"/>
      <c r="GB260" s="179"/>
      <c r="GC260" s="179"/>
      <c r="GD260" s="179"/>
      <c r="GE260" s="179"/>
      <c r="GF260" s="179"/>
      <c r="GG260" s="179"/>
      <c r="GH260" s="179"/>
      <c r="GI260" s="179"/>
      <c r="GJ260" s="179"/>
      <c r="GK260" s="179"/>
      <c r="GL260" s="179"/>
      <c r="GM260" s="179"/>
      <c r="GN260" s="179"/>
      <c r="GO260" s="179"/>
      <c r="GP260" s="179"/>
      <c r="GQ260" s="179"/>
      <c r="GR260" s="179"/>
      <c r="GS260" s="179"/>
    </row>
    <row r="261" spans="1:201">
      <c r="A261" s="177"/>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c r="FT261" s="179"/>
      <c r="FU261" s="179"/>
      <c r="FV261" s="179"/>
      <c r="FW261" s="179"/>
      <c r="FX261" s="179"/>
      <c r="FY261" s="179"/>
      <c r="FZ261" s="179"/>
      <c r="GA261" s="179"/>
      <c r="GB261" s="179"/>
      <c r="GC261" s="179"/>
      <c r="GD261" s="179"/>
      <c r="GE261" s="179"/>
      <c r="GF261" s="179"/>
      <c r="GG261" s="179"/>
      <c r="GH261" s="179"/>
      <c r="GI261" s="179"/>
      <c r="GJ261" s="179"/>
      <c r="GK261" s="179"/>
      <c r="GL261" s="179"/>
      <c r="GM261" s="179"/>
      <c r="GN261" s="179"/>
      <c r="GO261" s="179"/>
      <c r="GP261" s="179"/>
      <c r="GQ261" s="179"/>
      <c r="GR261" s="179"/>
      <c r="GS261" s="179"/>
    </row>
    <row r="262" spans="1:201">
      <c r="A262" s="177"/>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c r="FT262" s="179"/>
      <c r="FU262" s="179"/>
      <c r="FV262" s="179"/>
      <c r="FW262" s="179"/>
      <c r="FX262" s="179"/>
      <c r="FY262" s="179"/>
      <c r="FZ262" s="179"/>
      <c r="GA262" s="179"/>
      <c r="GB262" s="179"/>
      <c r="GC262" s="179"/>
      <c r="GD262" s="179"/>
      <c r="GE262" s="179"/>
      <c r="GF262" s="179"/>
      <c r="GG262" s="179"/>
      <c r="GH262" s="179"/>
      <c r="GI262" s="179"/>
      <c r="GJ262" s="179"/>
      <c r="GK262" s="179"/>
      <c r="GL262" s="179"/>
      <c r="GM262" s="179"/>
      <c r="GN262" s="179"/>
      <c r="GO262" s="179"/>
      <c r="GP262" s="179"/>
      <c r="GQ262" s="179"/>
      <c r="GR262" s="179"/>
      <c r="GS262" s="179"/>
    </row>
    <row r="263" spans="1:201">
      <c r="A263" s="177"/>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c r="FT263" s="179"/>
      <c r="FU263" s="179"/>
      <c r="FV263" s="179"/>
      <c r="FW263" s="179"/>
      <c r="FX263" s="179"/>
      <c r="FY263" s="179"/>
      <c r="FZ263" s="179"/>
      <c r="GA263" s="179"/>
      <c r="GB263" s="179"/>
      <c r="GC263" s="179"/>
      <c r="GD263" s="179"/>
      <c r="GE263" s="179"/>
      <c r="GF263" s="179"/>
      <c r="GG263" s="179"/>
      <c r="GH263" s="179"/>
      <c r="GI263" s="179"/>
      <c r="GJ263" s="179"/>
      <c r="GK263" s="179"/>
      <c r="GL263" s="179"/>
      <c r="GM263" s="179"/>
      <c r="GN263" s="179"/>
      <c r="GO263" s="179"/>
      <c r="GP263" s="179"/>
      <c r="GQ263" s="179"/>
      <c r="GR263" s="179"/>
      <c r="GS263" s="179"/>
    </row>
    <row r="264" spans="1:201">
      <c r="A264" s="177"/>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c r="FT264" s="179"/>
      <c r="FU264" s="179"/>
      <c r="FV264" s="179"/>
      <c r="FW264" s="179"/>
      <c r="FX264" s="179"/>
      <c r="FY264" s="179"/>
      <c r="FZ264" s="179"/>
      <c r="GA264" s="179"/>
      <c r="GB264" s="179"/>
      <c r="GC264" s="179"/>
      <c r="GD264" s="179"/>
      <c r="GE264" s="179"/>
      <c r="GF264" s="179"/>
      <c r="GG264" s="179"/>
      <c r="GH264" s="179"/>
      <c r="GI264" s="179"/>
      <c r="GJ264" s="179"/>
      <c r="GK264" s="179"/>
      <c r="GL264" s="179"/>
      <c r="GM264" s="179"/>
      <c r="GN264" s="179"/>
      <c r="GO264" s="179"/>
      <c r="GP264" s="179"/>
      <c r="GQ264" s="179"/>
      <c r="GR264" s="179"/>
      <c r="GS264" s="179"/>
    </row>
    <row r="265" spans="1:201">
      <c r="A265" s="177"/>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c r="FT265" s="179"/>
      <c r="FU265" s="179"/>
      <c r="FV265" s="179"/>
      <c r="FW265" s="179"/>
      <c r="FX265" s="179"/>
      <c r="FY265" s="179"/>
      <c r="FZ265" s="179"/>
      <c r="GA265" s="179"/>
      <c r="GB265" s="179"/>
      <c r="GC265" s="179"/>
      <c r="GD265" s="179"/>
      <c r="GE265" s="179"/>
      <c r="GF265" s="179"/>
      <c r="GG265" s="179"/>
      <c r="GH265" s="179"/>
      <c r="GI265" s="179"/>
      <c r="GJ265" s="179"/>
      <c r="GK265" s="179"/>
      <c r="GL265" s="179"/>
      <c r="GM265" s="179"/>
      <c r="GN265" s="179"/>
      <c r="GO265" s="179"/>
      <c r="GP265" s="179"/>
      <c r="GQ265" s="179"/>
      <c r="GR265" s="179"/>
      <c r="GS265" s="179"/>
    </row>
    <row r="266" spans="1:201">
      <c r="A266" s="177"/>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c r="FT266" s="179"/>
      <c r="FU266" s="179"/>
      <c r="FV266" s="179"/>
      <c r="FW266" s="179"/>
      <c r="FX266" s="179"/>
      <c r="FY266" s="179"/>
      <c r="FZ266" s="179"/>
      <c r="GA266" s="179"/>
      <c r="GB266" s="179"/>
      <c r="GC266" s="179"/>
      <c r="GD266" s="179"/>
      <c r="GE266" s="179"/>
      <c r="GF266" s="179"/>
      <c r="GG266" s="179"/>
      <c r="GH266" s="179"/>
      <c r="GI266" s="179"/>
      <c r="GJ266" s="179"/>
      <c r="GK266" s="179"/>
      <c r="GL266" s="179"/>
      <c r="GM266" s="179"/>
      <c r="GN266" s="179"/>
      <c r="GO266" s="179"/>
      <c r="GP266" s="179"/>
      <c r="GQ266" s="179"/>
      <c r="GR266" s="179"/>
      <c r="GS266" s="179"/>
    </row>
    <row r="267" spans="1:201">
      <c r="A267" s="177"/>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c r="FT267" s="179"/>
      <c r="FU267" s="179"/>
      <c r="FV267" s="179"/>
      <c r="FW267" s="179"/>
      <c r="FX267" s="179"/>
      <c r="FY267" s="179"/>
      <c r="FZ267" s="179"/>
      <c r="GA267" s="179"/>
      <c r="GB267" s="179"/>
      <c r="GC267" s="179"/>
      <c r="GD267" s="179"/>
      <c r="GE267" s="179"/>
      <c r="GF267" s="179"/>
      <c r="GG267" s="179"/>
      <c r="GH267" s="179"/>
      <c r="GI267" s="179"/>
      <c r="GJ267" s="179"/>
      <c r="GK267" s="179"/>
      <c r="GL267" s="179"/>
      <c r="GM267" s="179"/>
      <c r="GN267" s="179"/>
      <c r="GO267" s="179"/>
      <c r="GP267" s="179"/>
      <c r="GQ267" s="179"/>
      <c r="GR267" s="179"/>
      <c r="GS267" s="179"/>
    </row>
    <row r="268" spans="1:201">
      <c r="A268" s="177"/>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c r="FT268" s="179"/>
      <c r="FU268" s="179"/>
      <c r="FV268" s="179"/>
      <c r="FW268" s="179"/>
      <c r="FX268" s="179"/>
      <c r="FY268" s="179"/>
      <c r="FZ268" s="179"/>
      <c r="GA268" s="179"/>
      <c r="GB268" s="179"/>
      <c r="GC268" s="179"/>
      <c r="GD268" s="179"/>
      <c r="GE268" s="179"/>
      <c r="GF268" s="179"/>
      <c r="GG268" s="179"/>
      <c r="GH268" s="179"/>
      <c r="GI268" s="179"/>
      <c r="GJ268" s="179"/>
      <c r="GK268" s="179"/>
      <c r="GL268" s="179"/>
      <c r="GM268" s="179"/>
      <c r="GN268" s="179"/>
      <c r="GO268" s="179"/>
      <c r="GP268" s="179"/>
      <c r="GQ268" s="179"/>
      <c r="GR268" s="179"/>
      <c r="GS268" s="179"/>
    </row>
    <row r="269" spans="1:201">
      <c r="A269" s="177"/>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c r="FT269" s="179"/>
      <c r="FU269" s="179"/>
      <c r="FV269" s="179"/>
      <c r="FW269" s="179"/>
      <c r="FX269" s="179"/>
      <c r="FY269" s="179"/>
      <c r="FZ269" s="179"/>
      <c r="GA269" s="179"/>
      <c r="GB269" s="179"/>
      <c r="GC269" s="179"/>
      <c r="GD269" s="179"/>
      <c r="GE269" s="179"/>
      <c r="GF269" s="179"/>
      <c r="GG269" s="179"/>
      <c r="GH269" s="179"/>
      <c r="GI269" s="179"/>
      <c r="GJ269" s="179"/>
      <c r="GK269" s="179"/>
      <c r="GL269" s="179"/>
      <c r="GM269" s="179"/>
      <c r="GN269" s="179"/>
      <c r="GO269" s="179"/>
      <c r="GP269" s="179"/>
      <c r="GQ269" s="179"/>
      <c r="GR269" s="179"/>
      <c r="GS269" s="179"/>
    </row>
    <row r="270" spans="1:201">
      <c r="A270" s="177"/>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c r="FT270" s="179"/>
      <c r="FU270" s="179"/>
      <c r="FV270" s="179"/>
      <c r="FW270" s="179"/>
      <c r="FX270" s="179"/>
      <c r="FY270" s="179"/>
      <c r="FZ270" s="179"/>
      <c r="GA270" s="179"/>
      <c r="GB270" s="179"/>
      <c r="GC270" s="179"/>
      <c r="GD270" s="179"/>
      <c r="GE270" s="179"/>
      <c r="GF270" s="179"/>
      <c r="GG270" s="179"/>
      <c r="GH270" s="179"/>
      <c r="GI270" s="179"/>
      <c r="GJ270" s="179"/>
      <c r="GK270" s="179"/>
      <c r="GL270" s="179"/>
      <c r="GM270" s="179"/>
      <c r="GN270" s="179"/>
      <c r="GO270" s="179"/>
      <c r="GP270" s="179"/>
      <c r="GQ270" s="179"/>
      <c r="GR270" s="179"/>
      <c r="GS270" s="179"/>
    </row>
    <row r="271" spans="1:201">
      <c r="A271" s="177"/>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c r="FT271" s="179"/>
      <c r="FU271" s="179"/>
      <c r="FV271" s="179"/>
      <c r="FW271" s="179"/>
      <c r="FX271" s="179"/>
      <c r="FY271" s="179"/>
      <c r="FZ271" s="179"/>
      <c r="GA271" s="179"/>
      <c r="GB271" s="179"/>
      <c r="GC271" s="179"/>
      <c r="GD271" s="179"/>
      <c r="GE271" s="179"/>
      <c r="GF271" s="179"/>
      <c r="GG271" s="179"/>
      <c r="GH271" s="179"/>
      <c r="GI271" s="179"/>
      <c r="GJ271" s="179"/>
      <c r="GK271" s="179"/>
      <c r="GL271" s="179"/>
      <c r="GM271" s="179"/>
      <c r="GN271" s="179"/>
      <c r="GO271" s="179"/>
      <c r="GP271" s="179"/>
      <c r="GQ271" s="179"/>
      <c r="GR271" s="179"/>
      <c r="GS271" s="179"/>
    </row>
    <row r="272" spans="1:201">
      <c r="A272" s="177"/>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c r="FT272" s="179"/>
      <c r="FU272" s="179"/>
      <c r="FV272" s="179"/>
      <c r="FW272" s="179"/>
      <c r="FX272" s="179"/>
      <c r="FY272" s="179"/>
      <c r="FZ272" s="179"/>
      <c r="GA272" s="179"/>
      <c r="GB272" s="179"/>
      <c r="GC272" s="179"/>
      <c r="GD272" s="179"/>
      <c r="GE272" s="179"/>
      <c r="GF272" s="179"/>
      <c r="GG272" s="179"/>
      <c r="GH272" s="179"/>
      <c r="GI272" s="179"/>
      <c r="GJ272" s="179"/>
      <c r="GK272" s="179"/>
      <c r="GL272" s="179"/>
      <c r="GM272" s="179"/>
      <c r="GN272" s="179"/>
      <c r="GO272" s="179"/>
      <c r="GP272" s="179"/>
      <c r="GQ272" s="179"/>
      <c r="GR272" s="179"/>
      <c r="GS272" s="179"/>
    </row>
    <row r="273" spans="1:201">
      <c r="A273" s="177"/>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c r="FT273" s="179"/>
      <c r="FU273" s="179"/>
      <c r="FV273" s="179"/>
      <c r="FW273" s="179"/>
      <c r="FX273" s="179"/>
      <c r="FY273" s="179"/>
      <c r="FZ273" s="179"/>
      <c r="GA273" s="179"/>
      <c r="GB273" s="179"/>
      <c r="GC273" s="179"/>
      <c r="GD273" s="179"/>
      <c r="GE273" s="179"/>
      <c r="GF273" s="179"/>
      <c r="GG273" s="179"/>
      <c r="GH273" s="179"/>
      <c r="GI273" s="179"/>
      <c r="GJ273" s="179"/>
      <c r="GK273" s="179"/>
      <c r="GL273" s="179"/>
      <c r="GM273" s="179"/>
      <c r="GN273" s="179"/>
      <c r="GO273" s="179"/>
      <c r="GP273" s="179"/>
      <c r="GQ273" s="179"/>
      <c r="GR273" s="179"/>
      <c r="GS273" s="179"/>
    </row>
    <row r="274" spans="1:201">
      <c r="A274" s="177"/>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row>
    <row r="275" spans="1:201">
      <c r="A275" s="177"/>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c r="FT275" s="179"/>
      <c r="FU275" s="179"/>
      <c r="FV275" s="179"/>
      <c r="FW275" s="179"/>
      <c r="FX275" s="179"/>
      <c r="FY275" s="179"/>
      <c r="FZ275" s="179"/>
      <c r="GA275" s="179"/>
      <c r="GB275" s="179"/>
      <c r="GC275" s="179"/>
      <c r="GD275" s="179"/>
      <c r="GE275" s="179"/>
      <c r="GF275" s="179"/>
      <c r="GG275" s="179"/>
      <c r="GH275" s="179"/>
      <c r="GI275" s="179"/>
      <c r="GJ275" s="179"/>
      <c r="GK275" s="179"/>
      <c r="GL275" s="179"/>
      <c r="GM275" s="179"/>
      <c r="GN275" s="179"/>
      <c r="GO275" s="179"/>
      <c r="GP275" s="179"/>
      <c r="GQ275" s="179"/>
      <c r="GR275" s="179"/>
      <c r="GS275" s="179"/>
    </row>
    <row r="276" spans="1:201">
      <c r="A276" s="177"/>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c r="FT276" s="179"/>
      <c r="FU276" s="179"/>
      <c r="FV276" s="179"/>
      <c r="FW276" s="179"/>
      <c r="FX276" s="179"/>
      <c r="FY276" s="179"/>
      <c r="FZ276" s="179"/>
      <c r="GA276" s="179"/>
      <c r="GB276" s="179"/>
      <c r="GC276" s="179"/>
      <c r="GD276" s="179"/>
      <c r="GE276" s="179"/>
      <c r="GF276" s="179"/>
      <c r="GG276" s="179"/>
      <c r="GH276" s="179"/>
      <c r="GI276" s="179"/>
      <c r="GJ276" s="179"/>
      <c r="GK276" s="179"/>
      <c r="GL276" s="179"/>
      <c r="GM276" s="179"/>
      <c r="GN276" s="179"/>
      <c r="GO276" s="179"/>
      <c r="GP276" s="179"/>
      <c r="GQ276" s="179"/>
      <c r="GR276" s="179"/>
      <c r="GS276" s="179"/>
    </row>
    <row r="277" spans="1:201">
      <c r="A277" s="177"/>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c r="FT277" s="179"/>
      <c r="FU277" s="179"/>
      <c r="FV277" s="179"/>
      <c r="FW277" s="179"/>
      <c r="FX277" s="179"/>
      <c r="FY277" s="179"/>
      <c r="FZ277" s="179"/>
      <c r="GA277" s="179"/>
      <c r="GB277" s="179"/>
      <c r="GC277" s="179"/>
      <c r="GD277" s="179"/>
      <c r="GE277" s="179"/>
      <c r="GF277" s="179"/>
      <c r="GG277" s="179"/>
      <c r="GH277" s="179"/>
      <c r="GI277" s="179"/>
      <c r="GJ277" s="179"/>
      <c r="GK277" s="179"/>
      <c r="GL277" s="179"/>
      <c r="GM277" s="179"/>
      <c r="GN277" s="179"/>
      <c r="GO277" s="179"/>
      <c r="GP277" s="179"/>
      <c r="GQ277" s="179"/>
      <c r="GR277" s="179"/>
      <c r="GS277" s="179"/>
    </row>
    <row r="278" spans="1:201">
      <c r="A278" s="177"/>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c r="FT278" s="179"/>
      <c r="FU278" s="179"/>
      <c r="FV278" s="179"/>
      <c r="FW278" s="179"/>
      <c r="FX278" s="179"/>
      <c r="FY278" s="179"/>
      <c r="FZ278" s="179"/>
      <c r="GA278" s="179"/>
      <c r="GB278" s="179"/>
      <c r="GC278" s="179"/>
      <c r="GD278" s="179"/>
      <c r="GE278" s="179"/>
      <c r="GF278" s="179"/>
      <c r="GG278" s="179"/>
      <c r="GH278" s="179"/>
      <c r="GI278" s="179"/>
      <c r="GJ278" s="179"/>
      <c r="GK278" s="179"/>
      <c r="GL278" s="179"/>
      <c r="GM278" s="179"/>
      <c r="GN278" s="179"/>
      <c r="GO278" s="179"/>
      <c r="GP278" s="179"/>
      <c r="GQ278" s="179"/>
      <c r="GR278" s="179"/>
      <c r="GS278" s="179"/>
    </row>
    <row r="279" spans="1:201">
      <c r="A279" s="177"/>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c r="FT279" s="179"/>
      <c r="FU279" s="179"/>
      <c r="FV279" s="179"/>
      <c r="FW279" s="179"/>
      <c r="FX279" s="179"/>
      <c r="FY279" s="179"/>
      <c r="FZ279" s="179"/>
      <c r="GA279" s="179"/>
      <c r="GB279" s="179"/>
      <c r="GC279" s="179"/>
      <c r="GD279" s="179"/>
      <c r="GE279" s="179"/>
      <c r="GF279" s="179"/>
      <c r="GG279" s="179"/>
      <c r="GH279" s="179"/>
      <c r="GI279" s="179"/>
      <c r="GJ279" s="179"/>
      <c r="GK279" s="179"/>
      <c r="GL279" s="179"/>
      <c r="GM279" s="179"/>
      <c r="GN279" s="179"/>
      <c r="GO279" s="179"/>
      <c r="GP279" s="179"/>
      <c r="GQ279" s="179"/>
      <c r="GR279" s="179"/>
      <c r="GS279" s="179"/>
    </row>
    <row r="280" spans="1:201">
      <c r="A280" s="177"/>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c r="FT280" s="179"/>
      <c r="FU280" s="179"/>
      <c r="FV280" s="179"/>
      <c r="FW280" s="179"/>
      <c r="FX280" s="179"/>
      <c r="FY280" s="179"/>
      <c r="FZ280" s="179"/>
      <c r="GA280" s="179"/>
      <c r="GB280" s="179"/>
      <c r="GC280" s="179"/>
      <c r="GD280" s="179"/>
      <c r="GE280" s="179"/>
      <c r="GF280" s="179"/>
      <c r="GG280" s="179"/>
      <c r="GH280" s="179"/>
      <c r="GI280" s="179"/>
      <c r="GJ280" s="179"/>
      <c r="GK280" s="179"/>
      <c r="GL280" s="179"/>
      <c r="GM280" s="179"/>
      <c r="GN280" s="179"/>
      <c r="GO280" s="179"/>
      <c r="GP280" s="179"/>
      <c r="GQ280" s="179"/>
      <c r="GR280" s="179"/>
      <c r="GS280" s="179"/>
    </row>
    <row r="281" spans="1:201">
      <c r="A281" s="177"/>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c r="FT281" s="179"/>
      <c r="FU281" s="179"/>
      <c r="FV281" s="179"/>
      <c r="FW281" s="179"/>
      <c r="FX281" s="179"/>
      <c r="FY281" s="179"/>
      <c r="FZ281" s="179"/>
      <c r="GA281" s="179"/>
      <c r="GB281" s="179"/>
      <c r="GC281" s="179"/>
      <c r="GD281" s="179"/>
      <c r="GE281" s="179"/>
      <c r="GF281" s="179"/>
      <c r="GG281" s="179"/>
      <c r="GH281" s="179"/>
      <c r="GI281" s="179"/>
      <c r="GJ281" s="179"/>
      <c r="GK281" s="179"/>
      <c r="GL281" s="179"/>
      <c r="GM281" s="179"/>
      <c r="GN281" s="179"/>
      <c r="GO281" s="179"/>
      <c r="GP281" s="179"/>
      <c r="GQ281" s="179"/>
      <c r="GR281" s="179"/>
      <c r="GS281" s="179"/>
    </row>
    <row r="282" spans="1:201">
      <c r="A282" s="177"/>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c r="FT282" s="179"/>
      <c r="FU282" s="179"/>
      <c r="FV282" s="179"/>
      <c r="FW282" s="179"/>
      <c r="FX282" s="179"/>
      <c r="FY282" s="179"/>
      <c r="FZ282" s="179"/>
      <c r="GA282" s="179"/>
      <c r="GB282" s="179"/>
      <c r="GC282" s="179"/>
      <c r="GD282" s="179"/>
      <c r="GE282" s="179"/>
      <c r="GF282" s="179"/>
      <c r="GG282" s="179"/>
      <c r="GH282" s="179"/>
      <c r="GI282" s="179"/>
      <c r="GJ282" s="179"/>
      <c r="GK282" s="179"/>
      <c r="GL282" s="179"/>
      <c r="GM282" s="179"/>
      <c r="GN282" s="179"/>
      <c r="GO282" s="179"/>
      <c r="GP282" s="179"/>
      <c r="GQ282" s="179"/>
      <c r="GR282" s="179"/>
      <c r="GS282" s="179"/>
    </row>
    <row r="283" spans="1:201">
      <c r="A283" s="177"/>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c r="FT283" s="179"/>
      <c r="FU283" s="179"/>
      <c r="FV283" s="179"/>
      <c r="FW283" s="179"/>
      <c r="FX283" s="179"/>
      <c r="FY283" s="179"/>
      <c r="FZ283" s="179"/>
      <c r="GA283" s="179"/>
      <c r="GB283" s="179"/>
      <c r="GC283" s="179"/>
      <c r="GD283" s="179"/>
      <c r="GE283" s="179"/>
      <c r="GF283" s="179"/>
      <c r="GG283" s="179"/>
      <c r="GH283" s="179"/>
      <c r="GI283" s="179"/>
      <c r="GJ283" s="179"/>
      <c r="GK283" s="179"/>
      <c r="GL283" s="179"/>
      <c r="GM283" s="179"/>
      <c r="GN283" s="179"/>
      <c r="GO283" s="179"/>
      <c r="GP283" s="179"/>
      <c r="GQ283" s="179"/>
      <c r="GR283" s="179"/>
      <c r="GS283" s="179"/>
    </row>
    <row r="284" spans="1:201">
      <c r="A284" s="177"/>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c r="FT284" s="179"/>
      <c r="FU284" s="179"/>
      <c r="FV284" s="179"/>
      <c r="FW284" s="179"/>
      <c r="FX284" s="179"/>
      <c r="FY284" s="179"/>
      <c r="FZ284" s="179"/>
      <c r="GA284" s="179"/>
      <c r="GB284" s="179"/>
      <c r="GC284" s="179"/>
      <c r="GD284" s="179"/>
      <c r="GE284" s="179"/>
      <c r="GF284" s="179"/>
      <c r="GG284" s="179"/>
      <c r="GH284" s="179"/>
      <c r="GI284" s="179"/>
      <c r="GJ284" s="179"/>
      <c r="GK284" s="179"/>
      <c r="GL284" s="179"/>
      <c r="GM284" s="179"/>
      <c r="GN284" s="179"/>
      <c r="GO284" s="179"/>
      <c r="GP284" s="179"/>
      <c r="GQ284" s="179"/>
      <c r="GR284" s="179"/>
      <c r="GS284" s="179"/>
    </row>
    <row r="285" spans="1:201">
      <c r="A285" s="177"/>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c r="FT285" s="179"/>
      <c r="FU285" s="179"/>
      <c r="FV285" s="179"/>
      <c r="FW285" s="179"/>
      <c r="FX285" s="179"/>
      <c r="FY285" s="179"/>
      <c r="FZ285" s="179"/>
      <c r="GA285" s="179"/>
      <c r="GB285" s="179"/>
      <c r="GC285" s="179"/>
      <c r="GD285" s="179"/>
      <c r="GE285" s="179"/>
      <c r="GF285" s="179"/>
      <c r="GG285" s="179"/>
      <c r="GH285" s="179"/>
      <c r="GI285" s="179"/>
      <c r="GJ285" s="179"/>
      <c r="GK285" s="179"/>
      <c r="GL285" s="179"/>
      <c r="GM285" s="179"/>
      <c r="GN285" s="179"/>
      <c r="GO285" s="179"/>
      <c r="GP285" s="179"/>
      <c r="GQ285" s="179"/>
      <c r="GR285" s="179"/>
      <c r="GS285" s="179"/>
    </row>
    <row r="286" spans="1:201">
      <c r="A286" s="177"/>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c r="FT286" s="179"/>
      <c r="FU286" s="179"/>
      <c r="FV286" s="179"/>
      <c r="FW286" s="179"/>
      <c r="FX286" s="179"/>
      <c r="FY286" s="179"/>
      <c r="FZ286" s="179"/>
      <c r="GA286" s="179"/>
      <c r="GB286" s="179"/>
      <c r="GC286" s="179"/>
      <c r="GD286" s="179"/>
      <c r="GE286" s="179"/>
      <c r="GF286" s="179"/>
      <c r="GG286" s="179"/>
      <c r="GH286" s="179"/>
      <c r="GI286" s="179"/>
      <c r="GJ286" s="179"/>
      <c r="GK286" s="179"/>
      <c r="GL286" s="179"/>
      <c r="GM286" s="179"/>
      <c r="GN286" s="179"/>
      <c r="GO286" s="179"/>
      <c r="GP286" s="179"/>
      <c r="GQ286" s="179"/>
      <c r="GR286" s="179"/>
      <c r="GS286" s="179"/>
    </row>
    <row r="287" spans="1:201">
      <c r="A287" s="177"/>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c r="FT287" s="179"/>
      <c r="FU287" s="179"/>
      <c r="FV287" s="179"/>
      <c r="FW287" s="179"/>
      <c r="FX287" s="179"/>
      <c r="FY287" s="179"/>
      <c r="FZ287" s="179"/>
      <c r="GA287" s="179"/>
      <c r="GB287" s="179"/>
      <c r="GC287" s="179"/>
      <c r="GD287" s="179"/>
      <c r="GE287" s="179"/>
      <c r="GF287" s="179"/>
      <c r="GG287" s="179"/>
      <c r="GH287" s="179"/>
      <c r="GI287" s="179"/>
      <c r="GJ287" s="179"/>
      <c r="GK287" s="179"/>
      <c r="GL287" s="179"/>
      <c r="GM287" s="179"/>
      <c r="GN287" s="179"/>
      <c r="GO287" s="179"/>
      <c r="GP287" s="179"/>
      <c r="GQ287" s="179"/>
      <c r="GR287" s="179"/>
      <c r="GS287" s="179"/>
    </row>
    <row r="288" spans="1:201">
      <c r="A288" s="177"/>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c r="FT288" s="179"/>
      <c r="FU288" s="179"/>
      <c r="FV288" s="179"/>
      <c r="FW288" s="179"/>
      <c r="FX288" s="179"/>
      <c r="FY288" s="179"/>
      <c r="FZ288" s="179"/>
      <c r="GA288" s="179"/>
      <c r="GB288" s="179"/>
      <c r="GC288" s="179"/>
      <c r="GD288" s="179"/>
      <c r="GE288" s="179"/>
      <c r="GF288" s="179"/>
      <c r="GG288" s="179"/>
      <c r="GH288" s="179"/>
      <c r="GI288" s="179"/>
      <c r="GJ288" s="179"/>
      <c r="GK288" s="179"/>
      <c r="GL288" s="179"/>
      <c r="GM288" s="179"/>
      <c r="GN288" s="179"/>
      <c r="GO288" s="179"/>
      <c r="GP288" s="179"/>
      <c r="GQ288" s="179"/>
      <c r="GR288" s="179"/>
      <c r="GS288" s="179"/>
    </row>
    <row r="289" spans="1:201">
      <c r="A289" s="177"/>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c r="FT289" s="179"/>
      <c r="FU289" s="179"/>
      <c r="FV289" s="179"/>
      <c r="FW289" s="179"/>
      <c r="FX289" s="179"/>
      <c r="FY289" s="179"/>
      <c r="FZ289" s="179"/>
      <c r="GA289" s="179"/>
      <c r="GB289" s="179"/>
      <c r="GC289" s="179"/>
      <c r="GD289" s="179"/>
      <c r="GE289" s="179"/>
      <c r="GF289" s="179"/>
      <c r="GG289" s="179"/>
      <c r="GH289" s="179"/>
      <c r="GI289" s="179"/>
      <c r="GJ289" s="179"/>
      <c r="GK289" s="179"/>
      <c r="GL289" s="179"/>
      <c r="GM289" s="179"/>
      <c r="GN289" s="179"/>
      <c r="GO289" s="179"/>
      <c r="GP289" s="179"/>
      <c r="GQ289" s="179"/>
      <c r="GR289" s="179"/>
      <c r="GS289" s="179"/>
    </row>
    <row r="290" spans="1:201">
      <c r="A290" s="177"/>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c r="FT290" s="179"/>
      <c r="FU290" s="179"/>
      <c r="FV290" s="179"/>
      <c r="FW290" s="179"/>
      <c r="FX290" s="179"/>
      <c r="FY290" s="179"/>
      <c r="FZ290" s="179"/>
      <c r="GA290" s="179"/>
      <c r="GB290" s="179"/>
      <c r="GC290" s="179"/>
      <c r="GD290" s="179"/>
      <c r="GE290" s="179"/>
      <c r="GF290" s="179"/>
      <c r="GG290" s="179"/>
      <c r="GH290" s="179"/>
      <c r="GI290" s="179"/>
      <c r="GJ290" s="179"/>
      <c r="GK290" s="179"/>
      <c r="GL290" s="179"/>
      <c r="GM290" s="179"/>
      <c r="GN290" s="179"/>
      <c r="GO290" s="179"/>
      <c r="GP290" s="179"/>
      <c r="GQ290" s="179"/>
      <c r="GR290" s="179"/>
      <c r="GS290" s="179"/>
    </row>
    <row r="291" spans="1:201">
      <c r="A291" s="177"/>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c r="FT291" s="179"/>
      <c r="FU291" s="179"/>
      <c r="FV291" s="179"/>
      <c r="FW291" s="179"/>
      <c r="FX291" s="179"/>
      <c r="FY291" s="179"/>
      <c r="FZ291" s="179"/>
      <c r="GA291" s="179"/>
      <c r="GB291" s="179"/>
      <c r="GC291" s="179"/>
      <c r="GD291" s="179"/>
      <c r="GE291" s="179"/>
      <c r="GF291" s="179"/>
      <c r="GG291" s="179"/>
      <c r="GH291" s="179"/>
      <c r="GI291" s="179"/>
      <c r="GJ291" s="179"/>
      <c r="GK291" s="179"/>
      <c r="GL291" s="179"/>
      <c r="GM291" s="179"/>
      <c r="GN291" s="179"/>
      <c r="GO291" s="179"/>
      <c r="GP291" s="179"/>
      <c r="GQ291" s="179"/>
      <c r="GR291" s="179"/>
      <c r="GS291" s="179"/>
    </row>
    <row r="292" spans="1:201">
      <c r="A292" s="177"/>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c r="FT292" s="179"/>
      <c r="FU292" s="179"/>
      <c r="FV292" s="179"/>
      <c r="FW292" s="179"/>
      <c r="FX292" s="179"/>
      <c r="FY292" s="179"/>
      <c r="FZ292" s="179"/>
      <c r="GA292" s="179"/>
      <c r="GB292" s="179"/>
      <c r="GC292" s="179"/>
      <c r="GD292" s="179"/>
      <c r="GE292" s="179"/>
      <c r="GF292" s="179"/>
      <c r="GG292" s="179"/>
      <c r="GH292" s="179"/>
      <c r="GI292" s="179"/>
      <c r="GJ292" s="179"/>
      <c r="GK292" s="179"/>
      <c r="GL292" s="179"/>
      <c r="GM292" s="179"/>
      <c r="GN292" s="179"/>
      <c r="GO292" s="179"/>
      <c r="GP292" s="179"/>
      <c r="GQ292" s="179"/>
      <c r="GR292" s="179"/>
      <c r="GS292" s="179"/>
    </row>
    <row r="293" spans="1:201">
      <c r="A293" s="177"/>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c r="FT293" s="179"/>
      <c r="FU293" s="179"/>
      <c r="FV293" s="179"/>
      <c r="FW293" s="179"/>
      <c r="FX293" s="179"/>
      <c r="FY293" s="179"/>
      <c r="FZ293" s="179"/>
      <c r="GA293" s="179"/>
      <c r="GB293" s="179"/>
      <c r="GC293" s="179"/>
      <c r="GD293" s="179"/>
      <c r="GE293" s="179"/>
      <c r="GF293" s="179"/>
      <c r="GG293" s="179"/>
      <c r="GH293" s="179"/>
      <c r="GI293" s="179"/>
      <c r="GJ293" s="179"/>
      <c r="GK293" s="179"/>
      <c r="GL293" s="179"/>
      <c r="GM293" s="179"/>
      <c r="GN293" s="179"/>
      <c r="GO293" s="179"/>
      <c r="GP293" s="179"/>
      <c r="GQ293" s="179"/>
      <c r="GR293" s="179"/>
      <c r="GS293" s="179"/>
    </row>
    <row r="294" spans="1:201">
      <c r="A294" s="177"/>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c r="FT294" s="179"/>
      <c r="FU294" s="179"/>
      <c r="FV294" s="179"/>
      <c r="FW294" s="179"/>
      <c r="FX294" s="179"/>
      <c r="FY294" s="179"/>
      <c r="FZ294" s="179"/>
      <c r="GA294" s="179"/>
      <c r="GB294" s="179"/>
      <c r="GC294" s="179"/>
      <c r="GD294" s="179"/>
      <c r="GE294" s="179"/>
      <c r="GF294" s="179"/>
      <c r="GG294" s="179"/>
      <c r="GH294" s="179"/>
      <c r="GI294" s="179"/>
      <c r="GJ294" s="179"/>
      <c r="GK294" s="179"/>
      <c r="GL294" s="179"/>
      <c r="GM294" s="179"/>
      <c r="GN294" s="179"/>
      <c r="GO294" s="179"/>
      <c r="GP294" s="179"/>
      <c r="GQ294" s="179"/>
      <c r="GR294" s="179"/>
      <c r="GS294" s="179"/>
    </row>
    <row r="295" spans="1:201">
      <c r="A295" s="177"/>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c r="FT295" s="179"/>
      <c r="FU295" s="179"/>
      <c r="FV295" s="179"/>
      <c r="FW295" s="179"/>
      <c r="FX295" s="179"/>
      <c r="FY295" s="179"/>
      <c r="FZ295" s="179"/>
      <c r="GA295" s="179"/>
      <c r="GB295" s="179"/>
      <c r="GC295" s="179"/>
      <c r="GD295" s="179"/>
      <c r="GE295" s="179"/>
      <c r="GF295" s="179"/>
      <c r="GG295" s="179"/>
      <c r="GH295" s="179"/>
      <c r="GI295" s="179"/>
      <c r="GJ295" s="179"/>
      <c r="GK295" s="179"/>
      <c r="GL295" s="179"/>
      <c r="GM295" s="179"/>
      <c r="GN295" s="179"/>
      <c r="GO295" s="179"/>
      <c r="GP295" s="179"/>
      <c r="GQ295" s="179"/>
      <c r="GR295" s="179"/>
      <c r="GS295" s="179"/>
    </row>
    <row r="296" spans="1:201">
      <c r="A296" s="177"/>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c r="FT296" s="179"/>
      <c r="FU296" s="179"/>
      <c r="FV296" s="179"/>
      <c r="FW296" s="179"/>
      <c r="FX296" s="179"/>
      <c r="FY296" s="179"/>
      <c r="FZ296" s="179"/>
      <c r="GA296" s="179"/>
      <c r="GB296" s="179"/>
      <c r="GC296" s="179"/>
      <c r="GD296" s="179"/>
      <c r="GE296" s="179"/>
      <c r="GF296" s="179"/>
      <c r="GG296" s="179"/>
      <c r="GH296" s="179"/>
      <c r="GI296" s="179"/>
      <c r="GJ296" s="179"/>
      <c r="GK296" s="179"/>
      <c r="GL296" s="179"/>
      <c r="GM296" s="179"/>
      <c r="GN296" s="179"/>
      <c r="GO296" s="179"/>
      <c r="GP296" s="179"/>
      <c r="GQ296" s="179"/>
      <c r="GR296" s="179"/>
      <c r="GS296" s="179"/>
    </row>
    <row r="297" spans="1:201">
      <c r="A297" s="177"/>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c r="FT297" s="179"/>
      <c r="FU297" s="179"/>
      <c r="FV297" s="179"/>
      <c r="FW297" s="179"/>
      <c r="FX297" s="179"/>
      <c r="FY297" s="179"/>
      <c r="FZ297" s="179"/>
      <c r="GA297" s="179"/>
      <c r="GB297" s="179"/>
      <c r="GC297" s="179"/>
      <c r="GD297" s="179"/>
      <c r="GE297" s="179"/>
      <c r="GF297" s="179"/>
      <c r="GG297" s="179"/>
      <c r="GH297" s="179"/>
      <c r="GI297" s="179"/>
      <c r="GJ297" s="179"/>
      <c r="GK297" s="179"/>
      <c r="GL297" s="179"/>
      <c r="GM297" s="179"/>
      <c r="GN297" s="179"/>
      <c r="GO297" s="179"/>
      <c r="GP297" s="179"/>
      <c r="GQ297" s="179"/>
      <c r="GR297" s="179"/>
      <c r="GS297" s="179"/>
    </row>
    <row r="298" spans="1:201">
      <c r="A298" s="177"/>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c r="FT298" s="179"/>
      <c r="FU298" s="179"/>
      <c r="FV298" s="179"/>
      <c r="FW298" s="179"/>
      <c r="FX298" s="179"/>
      <c r="FY298" s="179"/>
      <c r="FZ298" s="179"/>
      <c r="GA298" s="179"/>
      <c r="GB298" s="179"/>
      <c r="GC298" s="179"/>
      <c r="GD298" s="179"/>
      <c r="GE298" s="179"/>
      <c r="GF298" s="179"/>
      <c r="GG298" s="179"/>
      <c r="GH298" s="179"/>
      <c r="GI298" s="179"/>
      <c r="GJ298" s="179"/>
      <c r="GK298" s="179"/>
      <c r="GL298" s="179"/>
      <c r="GM298" s="179"/>
      <c r="GN298" s="179"/>
      <c r="GO298" s="179"/>
      <c r="GP298" s="179"/>
      <c r="GQ298" s="179"/>
      <c r="GR298" s="179"/>
      <c r="GS298" s="179"/>
    </row>
    <row r="299" spans="1:201">
      <c r="A299" s="177"/>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row>
    <row r="300" spans="1:201">
      <c r="A300" s="177"/>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row>
    <row r="301" spans="1:201">
      <c r="A301" s="177"/>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row>
    <row r="302" spans="1:201">
      <c r="A302" s="177"/>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c r="FT302" s="179"/>
      <c r="FU302" s="179"/>
      <c r="FV302" s="179"/>
      <c r="FW302" s="179"/>
      <c r="FX302" s="179"/>
      <c r="FY302" s="179"/>
      <c r="FZ302" s="179"/>
      <c r="GA302" s="179"/>
      <c r="GB302" s="179"/>
      <c r="GC302" s="179"/>
      <c r="GD302" s="179"/>
      <c r="GE302" s="179"/>
      <c r="GF302" s="179"/>
      <c r="GG302" s="179"/>
      <c r="GH302" s="179"/>
      <c r="GI302" s="179"/>
      <c r="GJ302" s="179"/>
      <c r="GK302" s="179"/>
      <c r="GL302" s="179"/>
      <c r="GM302" s="179"/>
      <c r="GN302" s="179"/>
      <c r="GO302" s="179"/>
      <c r="GP302" s="179"/>
      <c r="GQ302" s="179"/>
      <c r="GR302" s="179"/>
      <c r="GS302" s="179"/>
    </row>
    <row r="303" spans="1:201">
      <c r="A303" s="177"/>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c r="FT303" s="179"/>
      <c r="FU303" s="179"/>
      <c r="FV303" s="179"/>
      <c r="FW303" s="179"/>
      <c r="FX303" s="179"/>
      <c r="FY303" s="179"/>
      <c r="FZ303" s="179"/>
      <c r="GA303" s="179"/>
      <c r="GB303" s="179"/>
      <c r="GC303" s="179"/>
      <c r="GD303" s="179"/>
      <c r="GE303" s="179"/>
      <c r="GF303" s="179"/>
      <c r="GG303" s="179"/>
      <c r="GH303" s="179"/>
      <c r="GI303" s="179"/>
      <c r="GJ303" s="179"/>
      <c r="GK303" s="179"/>
      <c r="GL303" s="179"/>
      <c r="GM303" s="179"/>
      <c r="GN303" s="179"/>
      <c r="GO303" s="179"/>
      <c r="GP303" s="179"/>
      <c r="GQ303" s="179"/>
      <c r="GR303" s="179"/>
      <c r="GS303" s="179"/>
    </row>
    <row r="304" spans="1:201">
      <c r="A304" s="177"/>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c r="FT304" s="179"/>
      <c r="FU304" s="179"/>
      <c r="FV304" s="179"/>
      <c r="FW304" s="179"/>
      <c r="FX304" s="179"/>
      <c r="FY304" s="179"/>
      <c r="FZ304" s="179"/>
      <c r="GA304" s="179"/>
      <c r="GB304" s="179"/>
      <c r="GC304" s="179"/>
      <c r="GD304" s="179"/>
      <c r="GE304" s="179"/>
      <c r="GF304" s="179"/>
      <c r="GG304" s="179"/>
      <c r="GH304" s="179"/>
      <c r="GI304" s="179"/>
      <c r="GJ304" s="179"/>
      <c r="GK304" s="179"/>
      <c r="GL304" s="179"/>
      <c r="GM304" s="179"/>
      <c r="GN304" s="179"/>
      <c r="GO304" s="179"/>
      <c r="GP304" s="179"/>
      <c r="GQ304" s="179"/>
      <c r="GR304" s="179"/>
      <c r="GS304" s="179"/>
    </row>
    <row r="305" spans="1:201">
      <c r="A305" s="177"/>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c r="FT305" s="179"/>
      <c r="FU305" s="179"/>
      <c r="FV305" s="179"/>
      <c r="FW305" s="179"/>
      <c r="FX305" s="179"/>
      <c r="FY305" s="179"/>
      <c r="FZ305" s="179"/>
      <c r="GA305" s="179"/>
      <c r="GB305" s="179"/>
      <c r="GC305" s="179"/>
      <c r="GD305" s="179"/>
      <c r="GE305" s="179"/>
      <c r="GF305" s="179"/>
      <c r="GG305" s="179"/>
      <c r="GH305" s="179"/>
      <c r="GI305" s="179"/>
      <c r="GJ305" s="179"/>
      <c r="GK305" s="179"/>
      <c r="GL305" s="179"/>
      <c r="GM305" s="179"/>
      <c r="GN305" s="179"/>
      <c r="GO305" s="179"/>
      <c r="GP305" s="179"/>
      <c r="GQ305" s="179"/>
      <c r="GR305" s="179"/>
      <c r="GS305" s="179"/>
    </row>
    <row r="306" spans="1:201">
      <c r="A306" s="177"/>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179"/>
      <c r="FZ306" s="179"/>
      <c r="GA306" s="179"/>
      <c r="GB306" s="179"/>
      <c r="GC306" s="179"/>
      <c r="GD306" s="179"/>
      <c r="GE306" s="179"/>
      <c r="GF306" s="179"/>
      <c r="GG306" s="179"/>
      <c r="GH306" s="179"/>
      <c r="GI306" s="179"/>
      <c r="GJ306" s="179"/>
      <c r="GK306" s="179"/>
      <c r="GL306" s="179"/>
      <c r="GM306" s="179"/>
      <c r="GN306" s="179"/>
      <c r="GO306" s="179"/>
      <c r="GP306" s="179"/>
      <c r="GQ306" s="179"/>
      <c r="GR306" s="179"/>
      <c r="GS306" s="179"/>
    </row>
    <row r="307" spans="1:201">
      <c r="A307" s="177"/>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c r="FT307" s="179"/>
      <c r="FU307" s="179"/>
      <c r="FV307" s="179"/>
      <c r="FW307" s="179"/>
      <c r="FX307" s="179"/>
      <c r="FY307" s="179"/>
      <c r="FZ307" s="179"/>
      <c r="GA307" s="179"/>
      <c r="GB307" s="179"/>
      <c r="GC307" s="179"/>
      <c r="GD307" s="179"/>
      <c r="GE307" s="179"/>
      <c r="GF307" s="179"/>
      <c r="GG307" s="179"/>
      <c r="GH307" s="179"/>
      <c r="GI307" s="179"/>
      <c r="GJ307" s="179"/>
      <c r="GK307" s="179"/>
      <c r="GL307" s="179"/>
      <c r="GM307" s="179"/>
      <c r="GN307" s="179"/>
      <c r="GO307" s="179"/>
      <c r="GP307" s="179"/>
      <c r="GQ307" s="179"/>
      <c r="GR307" s="179"/>
      <c r="GS307" s="179"/>
    </row>
    <row r="308" spans="1:201">
      <c r="A308" s="177"/>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c r="FT308" s="179"/>
      <c r="FU308" s="179"/>
      <c r="FV308" s="179"/>
      <c r="FW308" s="179"/>
      <c r="FX308" s="179"/>
      <c r="FY308" s="179"/>
      <c r="FZ308" s="179"/>
      <c r="GA308" s="179"/>
      <c r="GB308" s="179"/>
      <c r="GC308" s="179"/>
      <c r="GD308" s="179"/>
      <c r="GE308" s="179"/>
      <c r="GF308" s="179"/>
      <c r="GG308" s="179"/>
      <c r="GH308" s="179"/>
      <c r="GI308" s="179"/>
      <c r="GJ308" s="179"/>
      <c r="GK308" s="179"/>
      <c r="GL308" s="179"/>
      <c r="GM308" s="179"/>
      <c r="GN308" s="179"/>
      <c r="GO308" s="179"/>
      <c r="GP308" s="179"/>
      <c r="GQ308" s="179"/>
      <c r="GR308" s="179"/>
      <c r="GS308" s="179"/>
    </row>
    <row r="309" spans="1:201">
      <c r="A309" s="177"/>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c r="FT309" s="179"/>
      <c r="FU309" s="179"/>
      <c r="FV309" s="179"/>
      <c r="FW309" s="179"/>
      <c r="FX309" s="179"/>
      <c r="FY309" s="179"/>
      <c r="FZ309" s="179"/>
      <c r="GA309" s="179"/>
      <c r="GB309" s="179"/>
      <c r="GC309" s="179"/>
      <c r="GD309" s="179"/>
      <c r="GE309" s="179"/>
      <c r="GF309" s="179"/>
      <c r="GG309" s="179"/>
      <c r="GH309" s="179"/>
      <c r="GI309" s="179"/>
      <c r="GJ309" s="179"/>
      <c r="GK309" s="179"/>
      <c r="GL309" s="179"/>
      <c r="GM309" s="179"/>
      <c r="GN309" s="179"/>
      <c r="GO309" s="179"/>
      <c r="GP309" s="179"/>
      <c r="GQ309" s="179"/>
      <c r="GR309" s="179"/>
      <c r="GS309" s="179"/>
    </row>
    <row r="310" spans="1:201">
      <c r="A310" s="177"/>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c r="FT310" s="179"/>
      <c r="FU310" s="179"/>
      <c r="FV310" s="179"/>
      <c r="FW310" s="179"/>
      <c r="FX310" s="179"/>
      <c r="FY310" s="179"/>
      <c r="FZ310" s="179"/>
      <c r="GA310" s="179"/>
      <c r="GB310" s="179"/>
      <c r="GC310" s="179"/>
      <c r="GD310" s="179"/>
      <c r="GE310" s="179"/>
      <c r="GF310" s="179"/>
      <c r="GG310" s="179"/>
      <c r="GH310" s="179"/>
      <c r="GI310" s="179"/>
      <c r="GJ310" s="179"/>
      <c r="GK310" s="179"/>
      <c r="GL310" s="179"/>
      <c r="GM310" s="179"/>
      <c r="GN310" s="179"/>
      <c r="GO310" s="179"/>
      <c r="GP310" s="179"/>
      <c r="GQ310" s="179"/>
      <c r="GR310" s="179"/>
      <c r="GS310" s="179"/>
    </row>
    <row r="311" spans="1:201">
      <c r="A311" s="177"/>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c r="FT311" s="179"/>
      <c r="FU311" s="179"/>
      <c r="FV311" s="179"/>
      <c r="FW311" s="179"/>
      <c r="FX311" s="179"/>
      <c r="FY311" s="179"/>
      <c r="FZ311" s="179"/>
      <c r="GA311" s="179"/>
      <c r="GB311" s="179"/>
      <c r="GC311" s="179"/>
      <c r="GD311" s="179"/>
      <c r="GE311" s="179"/>
      <c r="GF311" s="179"/>
      <c r="GG311" s="179"/>
      <c r="GH311" s="179"/>
      <c r="GI311" s="179"/>
      <c r="GJ311" s="179"/>
      <c r="GK311" s="179"/>
      <c r="GL311" s="179"/>
      <c r="GM311" s="179"/>
      <c r="GN311" s="179"/>
      <c r="GO311" s="179"/>
      <c r="GP311" s="179"/>
      <c r="GQ311" s="179"/>
      <c r="GR311" s="179"/>
      <c r="GS311" s="179"/>
    </row>
    <row r="312" spans="1:201">
      <c r="A312" s="177"/>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c r="FT312" s="179"/>
      <c r="FU312" s="179"/>
      <c r="FV312" s="179"/>
      <c r="FW312" s="179"/>
      <c r="FX312" s="179"/>
      <c r="FY312" s="179"/>
      <c r="FZ312" s="179"/>
      <c r="GA312" s="179"/>
      <c r="GB312" s="179"/>
      <c r="GC312" s="179"/>
      <c r="GD312" s="179"/>
      <c r="GE312" s="179"/>
      <c r="GF312" s="179"/>
      <c r="GG312" s="179"/>
      <c r="GH312" s="179"/>
      <c r="GI312" s="179"/>
      <c r="GJ312" s="179"/>
      <c r="GK312" s="179"/>
      <c r="GL312" s="179"/>
      <c r="GM312" s="179"/>
      <c r="GN312" s="179"/>
      <c r="GO312" s="179"/>
      <c r="GP312" s="179"/>
      <c r="GQ312" s="179"/>
      <c r="GR312" s="179"/>
      <c r="GS312" s="179"/>
    </row>
    <row r="313" spans="1:201">
      <c r="A313" s="177"/>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c r="FT313" s="179"/>
      <c r="FU313" s="179"/>
      <c r="FV313" s="179"/>
      <c r="FW313" s="179"/>
      <c r="FX313" s="179"/>
      <c r="FY313" s="179"/>
      <c r="FZ313" s="179"/>
      <c r="GA313" s="179"/>
      <c r="GB313" s="179"/>
      <c r="GC313" s="179"/>
      <c r="GD313" s="179"/>
      <c r="GE313" s="179"/>
      <c r="GF313" s="179"/>
      <c r="GG313" s="179"/>
      <c r="GH313" s="179"/>
      <c r="GI313" s="179"/>
      <c r="GJ313" s="179"/>
      <c r="GK313" s="179"/>
      <c r="GL313" s="179"/>
      <c r="GM313" s="179"/>
      <c r="GN313" s="179"/>
      <c r="GO313" s="179"/>
      <c r="GP313" s="179"/>
      <c r="GQ313" s="179"/>
      <c r="GR313" s="179"/>
      <c r="GS313" s="179"/>
    </row>
    <row r="314" spans="1:201">
      <c r="A314" s="177"/>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c r="FT314" s="179"/>
      <c r="FU314" s="179"/>
      <c r="FV314" s="179"/>
      <c r="FW314" s="179"/>
      <c r="FX314" s="179"/>
      <c r="FY314" s="179"/>
      <c r="FZ314" s="179"/>
      <c r="GA314" s="179"/>
      <c r="GB314" s="179"/>
      <c r="GC314" s="179"/>
      <c r="GD314" s="179"/>
      <c r="GE314" s="179"/>
      <c r="GF314" s="179"/>
      <c r="GG314" s="179"/>
      <c r="GH314" s="179"/>
      <c r="GI314" s="179"/>
      <c r="GJ314" s="179"/>
      <c r="GK314" s="179"/>
      <c r="GL314" s="179"/>
      <c r="GM314" s="179"/>
      <c r="GN314" s="179"/>
      <c r="GO314" s="179"/>
      <c r="GP314" s="179"/>
      <c r="GQ314" s="179"/>
      <c r="GR314" s="179"/>
      <c r="GS314" s="179"/>
    </row>
    <row r="315" spans="1:201">
      <c r="A315" s="177"/>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c r="FT315" s="179"/>
      <c r="FU315" s="179"/>
      <c r="FV315" s="179"/>
      <c r="FW315" s="179"/>
      <c r="FX315" s="179"/>
      <c r="FY315" s="179"/>
      <c r="FZ315" s="179"/>
      <c r="GA315" s="179"/>
      <c r="GB315" s="179"/>
      <c r="GC315" s="179"/>
      <c r="GD315" s="179"/>
      <c r="GE315" s="179"/>
      <c r="GF315" s="179"/>
      <c r="GG315" s="179"/>
      <c r="GH315" s="179"/>
      <c r="GI315" s="179"/>
      <c r="GJ315" s="179"/>
      <c r="GK315" s="179"/>
      <c r="GL315" s="179"/>
      <c r="GM315" s="179"/>
      <c r="GN315" s="179"/>
      <c r="GO315" s="179"/>
      <c r="GP315" s="179"/>
      <c r="GQ315" s="179"/>
      <c r="GR315" s="179"/>
      <c r="GS315" s="179"/>
    </row>
    <row r="316" spans="1:201">
      <c r="A316" s="177"/>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c r="FT316" s="179"/>
      <c r="FU316" s="179"/>
      <c r="FV316" s="179"/>
      <c r="FW316" s="179"/>
      <c r="FX316" s="179"/>
      <c r="FY316" s="179"/>
      <c r="FZ316" s="179"/>
      <c r="GA316" s="179"/>
      <c r="GB316" s="179"/>
      <c r="GC316" s="179"/>
      <c r="GD316" s="179"/>
      <c r="GE316" s="179"/>
      <c r="GF316" s="179"/>
      <c r="GG316" s="179"/>
      <c r="GH316" s="179"/>
      <c r="GI316" s="179"/>
      <c r="GJ316" s="179"/>
      <c r="GK316" s="179"/>
      <c r="GL316" s="179"/>
      <c r="GM316" s="179"/>
      <c r="GN316" s="179"/>
      <c r="GO316" s="179"/>
      <c r="GP316" s="179"/>
      <c r="GQ316" s="179"/>
      <c r="GR316" s="179"/>
      <c r="GS316" s="179"/>
    </row>
    <row r="317" spans="1:201">
      <c r="A317" s="177"/>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79"/>
      <c r="GS317" s="179"/>
    </row>
    <row r="318" spans="1:201">
      <c r="A318" s="177"/>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row>
    <row r="319" spans="1:201">
      <c r="A319" s="177"/>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c r="FT319" s="179"/>
      <c r="FU319" s="179"/>
      <c r="FV319" s="179"/>
      <c r="FW319" s="179"/>
      <c r="FX319" s="179"/>
      <c r="FY319" s="179"/>
      <c r="FZ319" s="179"/>
      <c r="GA319" s="179"/>
      <c r="GB319" s="179"/>
      <c r="GC319" s="179"/>
      <c r="GD319" s="179"/>
      <c r="GE319" s="179"/>
      <c r="GF319" s="179"/>
      <c r="GG319" s="179"/>
      <c r="GH319" s="179"/>
      <c r="GI319" s="179"/>
      <c r="GJ319" s="179"/>
      <c r="GK319" s="179"/>
      <c r="GL319" s="179"/>
      <c r="GM319" s="179"/>
      <c r="GN319" s="179"/>
      <c r="GO319" s="179"/>
      <c r="GP319" s="179"/>
      <c r="GQ319" s="179"/>
      <c r="GR319" s="179"/>
      <c r="GS319" s="179"/>
    </row>
    <row r="320" spans="1:201">
      <c r="A320" s="177"/>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79"/>
      <c r="GS320" s="179"/>
    </row>
    <row r="321" spans="1:201">
      <c r="A321" s="177"/>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c r="FT321" s="179"/>
      <c r="FU321" s="179"/>
      <c r="FV321" s="179"/>
      <c r="FW321" s="179"/>
      <c r="FX321" s="179"/>
      <c r="FY321" s="179"/>
      <c r="FZ321" s="179"/>
      <c r="GA321" s="179"/>
      <c r="GB321" s="179"/>
      <c r="GC321" s="179"/>
      <c r="GD321" s="179"/>
      <c r="GE321" s="179"/>
      <c r="GF321" s="179"/>
      <c r="GG321" s="179"/>
      <c r="GH321" s="179"/>
      <c r="GI321" s="179"/>
      <c r="GJ321" s="179"/>
      <c r="GK321" s="179"/>
      <c r="GL321" s="179"/>
      <c r="GM321" s="179"/>
      <c r="GN321" s="179"/>
      <c r="GO321" s="179"/>
      <c r="GP321" s="179"/>
      <c r="GQ321" s="179"/>
      <c r="GR321" s="179"/>
      <c r="GS321" s="179"/>
    </row>
    <row r="322" spans="1:201">
      <c r="A322" s="177"/>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c r="FT322" s="179"/>
      <c r="FU322" s="179"/>
      <c r="FV322" s="179"/>
      <c r="FW322" s="179"/>
      <c r="FX322" s="179"/>
      <c r="FY322" s="179"/>
      <c r="FZ322" s="179"/>
      <c r="GA322" s="179"/>
      <c r="GB322" s="179"/>
      <c r="GC322" s="179"/>
      <c r="GD322" s="179"/>
      <c r="GE322" s="179"/>
      <c r="GF322" s="179"/>
      <c r="GG322" s="179"/>
      <c r="GH322" s="179"/>
      <c r="GI322" s="179"/>
      <c r="GJ322" s="179"/>
      <c r="GK322" s="179"/>
      <c r="GL322" s="179"/>
      <c r="GM322" s="179"/>
      <c r="GN322" s="179"/>
      <c r="GO322" s="179"/>
      <c r="GP322" s="179"/>
      <c r="GQ322" s="179"/>
      <c r="GR322" s="179"/>
      <c r="GS322" s="179"/>
    </row>
    <row r="323" spans="1:201">
      <c r="A323" s="177"/>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c r="FT323" s="179"/>
      <c r="FU323" s="179"/>
      <c r="FV323" s="179"/>
      <c r="FW323" s="179"/>
      <c r="FX323" s="179"/>
      <c r="FY323" s="179"/>
      <c r="FZ323" s="179"/>
      <c r="GA323" s="179"/>
      <c r="GB323" s="179"/>
      <c r="GC323" s="179"/>
      <c r="GD323" s="179"/>
      <c r="GE323" s="179"/>
      <c r="GF323" s="179"/>
      <c r="GG323" s="179"/>
      <c r="GH323" s="179"/>
      <c r="GI323" s="179"/>
      <c r="GJ323" s="179"/>
      <c r="GK323" s="179"/>
      <c r="GL323" s="179"/>
      <c r="GM323" s="179"/>
      <c r="GN323" s="179"/>
      <c r="GO323" s="179"/>
      <c r="GP323" s="179"/>
      <c r="GQ323" s="179"/>
      <c r="GR323" s="179"/>
      <c r="GS323" s="179"/>
    </row>
    <row r="324" spans="1:201">
      <c r="A324" s="177"/>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row>
    <row r="325" spans="1:201">
      <c r="A325" s="177"/>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row>
    <row r="326" spans="1:201">
      <c r="A326" s="177"/>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row>
    <row r="327" spans="1:201">
      <c r="A327" s="177"/>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row>
    <row r="328" spans="1:201">
      <c r="A328" s="177"/>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row>
    <row r="329" spans="1:201">
      <c r="A329" s="177"/>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row>
    <row r="330" spans="1:201">
      <c r="A330" s="177"/>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row>
    <row r="331" spans="1:201">
      <c r="A331" s="177"/>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c r="FT331" s="179"/>
      <c r="FU331" s="179"/>
      <c r="FV331" s="179"/>
      <c r="FW331" s="179"/>
      <c r="FX331" s="179"/>
      <c r="FY331" s="179"/>
      <c r="FZ331" s="179"/>
      <c r="GA331" s="179"/>
      <c r="GB331" s="179"/>
      <c r="GC331" s="179"/>
      <c r="GD331" s="179"/>
      <c r="GE331" s="179"/>
      <c r="GF331" s="179"/>
      <c r="GG331" s="179"/>
      <c r="GH331" s="179"/>
      <c r="GI331" s="179"/>
      <c r="GJ331" s="179"/>
      <c r="GK331" s="179"/>
      <c r="GL331" s="179"/>
      <c r="GM331" s="179"/>
      <c r="GN331" s="179"/>
      <c r="GO331" s="179"/>
      <c r="GP331" s="179"/>
      <c r="GQ331" s="179"/>
      <c r="GR331" s="179"/>
      <c r="GS331" s="179"/>
    </row>
    <row r="332" spans="1:201">
      <c r="A332" s="177"/>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79"/>
      <c r="GS332" s="179"/>
    </row>
    <row r="333" spans="1:201">
      <c r="A333" s="177"/>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79"/>
      <c r="GS333" s="179"/>
    </row>
    <row r="334" spans="1:201">
      <c r="A334" s="177"/>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79"/>
      <c r="GS334" s="179"/>
    </row>
    <row r="335" spans="1:201">
      <c r="A335" s="177"/>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row>
    <row r="336" spans="1:201">
      <c r="A336" s="177"/>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c r="FT336" s="179"/>
      <c r="FU336" s="179"/>
      <c r="FV336" s="179"/>
      <c r="FW336" s="179"/>
      <c r="FX336" s="179"/>
      <c r="FY336" s="179"/>
      <c r="FZ336" s="179"/>
      <c r="GA336" s="179"/>
      <c r="GB336" s="179"/>
      <c r="GC336" s="179"/>
      <c r="GD336" s="179"/>
      <c r="GE336" s="179"/>
      <c r="GF336" s="179"/>
      <c r="GG336" s="179"/>
      <c r="GH336" s="179"/>
      <c r="GI336" s="179"/>
      <c r="GJ336" s="179"/>
      <c r="GK336" s="179"/>
      <c r="GL336" s="179"/>
      <c r="GM336" s="179"/>
      <c r="GN336" s="179"/>
      <c r="GO336" s="179"/>
      <c r="GP336" s="179"/>
      <c r="GQ336" s="179"/>
      <c r="GR336" s="179"/>
      <c r="GS336" s="179"/>
    </row>
    <row r="337" spans="1:201">
      <c r="A337" s="177"/>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c r="FT337" s="179"/>
      <c r="FU337" s="179"/>
      <c r="FV337" s="179"/>
      <c r="FW337" s="179"/>
      <c r="FX337" s="179"/>
      <c r="FY337" s="179"/>
      <c r="FZ337" s="179"/>
      <c r="GA337" s="179"/>
      <c r="GB337" s="179"/>
      <c r="GC337" s="179"/>
      <c r="GD337" s="179"/>
      <c r="GE337" s="179"/>
      <c r="GF337" s="179"/>
      <c r="GG337" s="179"/>
      <c r="GH337" s="179"/>
      <c r="GI337" s="179"/>
      <c r="GJ337" s="179"/>
      <c r="GK337" s="179"/>
      <c r="GL337" s="179"/>
      <c r="GM337" s="179"/>
      <c r="GN337" s="179"/>
      <c r="GO337" s="179"/>
      <c r="GP337" s="179"/>
      <c r="GQ337" s="179"/>
      <c r="GR337" s="179"/>
      <c r="GS337" s="179"/>
    </row>
    <row r="338" spans="1:201">
      <c r="A338" s="177"/>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c r="FT338" s="179"/>
      <c r="FU338" s="179"/>
      <c r="FV338" s="179"/>
      <c r="FW338" s="179"/>
      <c r="FX338" s="179"/>
      <c r="FY338" s="179"/>
      <c r="FZ338" s="179"/>
      <c r="GA338" s="179"/>
      <c r="GB338" s="179"/>
      <c r="GC338" s="179"/>
      <c r="GD338" s="179"/>
      <c r="GE338" s="179"/>
      <c r="GF338" s="179"/>
      <c r="GG338" s="179"/>
      <c r="GH338" s="179"/>
      <c r="GI338" s="179"/>
      <c r="GJ338" s="179"/>
      <c r="GK338" s="179"/>
      <c r="GL338" s="179"/>
      <c r="GM338" s="179"/>
      <c r="GN338" s="179"/>
      <c r="GO338" s="179"/>
      <c r="GP338" s="179"/>
      <c r="GQ338" s="179"/>
      <c r="GR338" s="179"/>
      <c r="GS338" s="179"/>
    </row>
    <row r="339" spans="1:201">
      <c r="A339" s="177"/>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c r="FT339" s="179"/>
      <c r="FU339" s="179"/>
      <c r="FV339" s="179"/>
      <c r="FW339" s="179"/>
      <c r="FX339" s="179"/>
      <c r="FY339" s="179"/>
      <c r="FZ339" s="179"/>
      <c r="GA339" s="179"/>
      <c r="GB339" s="179"/>
      <c r="GC339" s="179"/>
      <c r="GD339" s="179"/>
      <c r="GE339" s="179"/>
      <c r="GF339" s="179"/>
      <c r="GG339" s="179"/>
      <c r="GH339" s="179"/>
      <c r="GI339" s="179"/>
      <c r="GJ339" s="179"/>
      <c r="GK339" s="179"/>
      <c r="GL339" s="179"/>
      <c r="GM339" s="179"/>
      <c r="GN339" s="179"/>
      <c r="GO339" s="179"/>
      <c r="GP339" s="179"/>
      <c r="GQ339" s="179"/>
      <c r="GR339" s="179"/>
      <c r="GS339" s="179"/>
    </row>
    <row r="340" spans="1:201">
      <c r="A340" s="177"/>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c r="FT340" s="179"/>
      <c r="FU340" s="179"/>
      <c r="FV340" s="179"/>
      <c r="FW340" s="179"/>
      <c r="FX340" s="179"/>
      <c r="FY340" s="179"/>
      <c r="FZ340" s="179"/>
      <c r="GA340" s="179"/>
      <c r="GB340" s="179"/>
      <c r="GC340" s="179"/>
      <c r="GD340" s="179"/>
      <c r="GE340" s="179"/>
      <c r="GF340" s="179"/>
      <c r="GG340" s="179"/>
      <c r="GH340" s="179"/>
      <c r="GI340" s="179"/>
      <c r="GJ340" s="179"/>
      <c r="GK340" s="179"/>
      <c r="GL340" s="179"/>
      <c r="GM340" s="179"/>
      <c r="GN340" s="179"/>
      <c r="GO340" s="179"/>
      <c r="GP340" s="179"/>
      <c r="GQ340" s="179"/>
      <c r="GR340" s="179"/>
      <c r="GS340" s="179"/>
    </row>
    <row r="341" spans="1:201">
      <c r="A341" s="177"/>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row>
    <row r="342" spans="1:201">
      <c r="A342" s="177"/>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79"/>
      <c r="GR342" s="179"/>
      <c r="GS342" s="179"/>
    </row>
    <row r="343" spans="1:201">
      <c r="A343" s="177"/>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c r="FT343" s="179"/>
      <c r="FU343" s="179"/>
      <c r="FV343" s="179"/>
      <c r="FW343" s="179"/>
      <c r="FX343" s="179"/>
      <c r="FY343" s="179"/>
      <c r="FZ343" s="179"/>
      <c r="GA343" s="179"/>
      <c r="GB343" s="179"/>
      <c r="GC343" s="179"/>
      <c r="GD343" s="179"/>
      <c r="GE343" s="179"/>
      <c r="GF343" s="179"/>
      <c r="GG343" s="179"/>
      <c r="GH343" s="179"/>
      <c r="GI343" s="179"/>
      <c r="GJ343" s="179"/>
      <c r="GK343" s="179"/>
      <c r="GL343" s="179"/>
      <c r="GM343" s="179"/>
      <c r="GN343" s="179"/>
      <c r="GO343" s="179"/>
      <c r="GP343" s="179"/>
      <c r="GQ343" s="179"/>
      <c r="GR343" s="179"/>
      <c r="GS343" s="179"/>
    </row>
    <row r="344" spans="1:201">
      <c r="A344" s="177"/>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c r="FT344" s="179"/>
      <c r="FU344" s="179"/>
      <c r="FV344" s="179"/>
      <c r="FW344" s="179"/>
      <c r="FX344" s="179"/>
      <c r="FY344" s="179"/>
      <c r="FZ344" s="179"/>
      <c r="GA344" s="179"/>
      <c r="GB344" s="179"/>
      <c r="GC344" s="179"/>
      <c r="GD344" s="179"/>
      <c r="GE344" s="179"/>
      <c r="GF344" s="179"/>
      <c r="GG344" s="179"/>
      <c r="GH344" s="179"/>
      <c r="GI344" s="179"/>
      <c r="GJ344" s="179"/>
      <c r="GK344" s="179"/>
      <c r="GL344" s="179"/>
      <c r="GM344" s="179"/>
      <c r="GN344" s="179"/>
      <c r="GO344" s="179"/>
      <c r="GP344" s="179"/>
      <c r="GQ344" s="179"/>
      <c r="GR344" s="179"/>
      <c r="GS344" s="179"/>
    </row>
    <row r="345" spans="1:201">
      <c r="A345" s="177"/>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c r="FT345" s="179"/>
      <c r="FU345" s="179"/>
      <c r="FV345" s="179"/>
      <c r="FW345" s="179"/>
      <c r="FX345" s="179"/>
      <c r="FY345" s="179"/>
      <c r="FZ345" s="179"/>
      <c r="GA345" s="179"/>
      <c r="GB345" s="179"/>
      <c r="GC345" s="179"/>
      <c r="GD345" s="179"/>
      <c r="GE345" s="179"/>
      <c r="GF345" s="179"/>
      <c r="GG345" s="179"/>
      <c r="GH345" s="179"/>
      <c r="GI345" s="179"/>
      <c r="GJ345" s="179"/>
      <c r="GK345" s="179"/>
      <c r="GL345" s="179"/>
      <c r="GM345" s="179"/>
      <c r="GN345" s="179"/>
      <c r="GO345" s="179"/>
      <c r="GP345" s="179"/>
      <c r="GQ345" s="179"/>
      <c r="GR345" s="179"/>
      <c r="GS345" s="179"/>
    </row>
    <row r="346" spans="1:201">
      <c r="A346" s="177"/>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c r="FT346" s="179"/>
      <c r="FU346" s="179"/>
      <c r="FV346" s="179"/>
      <c r="FW346" s="179"/>
      <c r="FX346" s="179"/>
      <c r="FY346" s="179"/>
      <c r="FZ346" s="179"/>
      <c r="GA346" s="179"/>
      <c r="GB346" s="179"/>
      <c r="GC346" s="179"/>
      <c r="GD346" s="179"/>
      <c r="GE346" s="179"/>
      <c r="GF346" s="179"/>
      <c r="GG346" s="179"/>
      <c r="GH346" s="179"/>
      <c r="GI346" s="179"/>
      <c r="GJ346" s="179"/>
      <c r="GK346" s="179"/>
      <c r="GL346" s="179"/>
      <c r="GM346" s="179"/>
      <c r="GN346" s="179"/>
      <c r="GO346" s="179"/>
      <c r="GP346" s="179"/>
      <c r="GQ346" s="179"/>
      <c r="GR346" s="179"/>
      <c r="GS346" s="179"/>
    </row>
    <row r="347" spans="1:201">
      <c r="A347" s="177"/>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c r="FT347" s="179"/>
      <c r="FU347" s="179"/>
      <c r="FV347" s="179"/>
      <c r="FW347" s="179"/>
      <c r="FX347" s="179"/>
      <c r="FY347" s="179"/>
      <c r="FZ347" s="179"/>
      <c r="GA347" s="179"/>
      <c r="GB347" s="179"/>
      <c r="GC347" s="179"/>
      <c r="GD347" s="179"/>
      <c r="GE347" s="179"/>
      <c r="GF347" s="179"/>
      <c r="GG347" s="179"/>
      <c r="GH347" s="179"/>
      <c r="GI347" s="179"/>
      <c r="GJ347" s="179"/>
      <c r="GK347" s="179"/>
      <c r="GL347" s="179"/>
      <c r="GM347" s="179"/>
      <c r="GN347" s="179"/>
      <c r="GO347" s="179"/>
      <c r="GP347" s="179"/>
      <c r="GQ347" s="179"/>
      <c r="GR347" s="179"/>
      <c r="GS347" s="179"/>
    </row>
    <row r="348" spans="1:201">
      <c r="A348" s="177"/>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row>
    <row r="349" spans="1:201">
      <c r="A349" s="177"/>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c r="FT349" s="179"/>
      <c r="FU349" s="179"/>
      <c r="FV349" s="179"/>
      <c r="FW349" s="179"/>
      <c r="FX349" s="179"/>
      <c r="FY349" s="179"/>
      <c r="FZ349" s="179"/>
      <c r="GA349" s="179"/>
      <c r="GB349" s="179"/>
      <c r="GC349" s="179"/>
      <c r="GD349" s="179"/>
      <c r="GE349" s="179"/>
      <c r="GF349" s="179"/>
      <c r="GG349" s="179"/>
      <c r="GH349" s="179"/>
      <c r="GI349" s="179"/>
      <c r="GJ349" s="179"/>
      <c r="GK349" s="179"/>
      <c r="GL349" s="179"/>
      <c r="GM349" s="179"/>
      <c r="GN349" s="179"/>
      <c r="GO349" s="179"/>
      <c r="GP349" s="179"/>
      <c r="GQ349" s="179"/>
      <c r="GR349" s="179"/>
      <c r="GS349" s="179"/>
    </row>
    <row r="350" spans="1:201">
      <c r="A350" s="177"/>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c r="FT350" s="179"/>
      <c r="FU350" s="179"/>
      <c r="FV350" s="179"/>
      <c r="FW350" s="179"/>
      <c r="FX350" s="179"/>
      <c r="FY350" s="179"/>
      <c r="FZ350" s="179"/>
      <c r="GA350" s="179"/>
      <c r="GB350" s="179"/>
      <c r="GC350" s="179"/>
      <c r="GD350" s="179"/>
      <c r="GE350" s="179"/>
      <c r="GF350" s="179"/>
      <c r="GG350" s="179"/>
      <c r="GH350" s="179"/>
      <c r="GI350" s="179"/>
      <c r="GJ350" s="179"/>
      <c r="GK350" s="179"/>
      <c r="GL350" s="179"/>
      <c r="GM350" s="179"/>
      <c r="GN350" s="179"/>
      <c r="GO350" s="179"/>
      <c r="GP350" s="179"/>
      <c r="GQ350" s="179"/>
      <c r="GR350" s="179"/>
      <c r="GS350" s="179"/>
    </row>
    <row r="351" spans="1:201">
      <c r="A351" s="177"/>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c r="FT351" s="179"/>
      <c r="FU351" s="179"/>
      <c r="FV351" s="179"/>
      <c r="FW351" s="179"/>
      <c r="FX351" s="179"/>
      <c r="FY351" s="179"/>
      <c r="FZ351" s="179"/>
      <c r="GA351" s="179"/>
      <c r="GB351" s="179"/>
      <c r="GC351" s="179"/>
      <c r="GD351" s="179"/>
      <c r="GE351" s="179"/>
      <c r="GF351" s="179"/>
      <c r="GG351" s="179"/>
      <c r="GH351" s="179"/>
      <c r="GI351" s="179"/>
      <c r="GJ351" s="179"/>
      <c r="GK351" s="179"/>
      <c r="GL351" s="179"/>
      <c r="GM351" s="179"/>
      <c r="GN351" s="179"/>
      <c r="GO351" s="179"/>
      <c r="GP351" s="179"/>
      <c r="GQ351" s="179"/>
      <c r="GR351" s="179"/>
      <c r="GS351" s="179"/>
    </row>
    <row r="352" spans="1:201">
      <c r="A352" s="177"/>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c r="FT352" s="179"/>
      <c r="FU352" s="179"/>
      <c r="FV352" s="179"/>
      <c r="FW352" s="179"/>
      <c r="FX352" s="179"/>
      <c r="FY352" s="179"/>
      <c r="FZ352" s="179"/>
      <c r="GA352" s="179"/>
      <c r="GB352" s="179"/>
      <c r="GC352" s="179"/>
      <c r="GD352" s="179"/>
      <c r="GE352" s="179"/>
      <c r="GF352" s="179"/>
      <c r="GG352" s="179"/>
      <c r="GH352" s="179"/>
      <c r="GI352" s="179"/>
      <c r="GJ352" s="179"/>
      <c r="GK352" s="179"/>
      <c r="GL352" s="179"/>
      <c r="GM352" s="179"/>
      <c r="GN352" s="179"/>
      <c r="GO352" s="179"/>
      <c r="GP352" s="179"/>
      <c r="GQ352" s="179"/>
      <c r="GR352" s="179"/>
      <c r="GS352" s="179"/>
    </row>
    <row r="353" spans="1:201">
      <c r="A353" s="177"/>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c r="FT353" s="179"/>
      <c r="FU353" s="179"/>
      <c r="FV353" s="179"/>
      <c r="FW353" s="179"/>
      <c r="FX353" s="179"/>
      <c r="FY353" s="179"/>
      <c r="FZ353" s="179"/>
      <c r="GA353" s="179"/>
      <c r="GB353" s="179"/>
      <c r="GC353" s="179"/>
      <c r="GD353" s="179"/>
      <c r="GE353" s="179"/>
      <c r="GF353" s="179"/>
      <c r="GG353" s="179"/>
      <c r="GH353" s="179"/>
      <c r="GI353" s="179"/>
      <c r="GJ353" s="179"/>
      <c r="GK353" s="179"/>
      <c r="GL353" s="179"/>
      <c r="GM353" s="179"/>
      <c r="GN353" s="179"/>
      <c r="GO353" s="179"/>
      <c r="GP353" s="179"/>
      <c r="GQ353" s="179"/>
      <c r="GR353" s="179"/>
      <c r="GS353" s="179"/>
    </row>
    <row r="354" spans="1:201">
      <c r="A354" s="177"/>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c r="FT354" s="179"/>
      <c r="FU354" s="179"/>
      <c r="FV354" s="179"/>
      <c r="FW354" s="179"/>
      <c r="FX354" s="179"/>
      <c r="FY354" s="179"/>
      <c r="FZ354" s="179"/>
      <c r="GA354" s="179"/>
      <c r="GB354" s="179"/>
      <c r="GC354" s="179"/>
      <c r="GD354" s="179"/>
      <c r="GE354" s="179"/>
      <c r="GF354" s="179"/>
      <c r="GG354" s="179"/>
      <c r="GH354" s="179"/>
      <c r="GI354" s="179"/>
      <c r="GJ354" s="179"/>
      <c r="GK354" s="179"/>
      <c r="GL354" s="179"/>
      <c r="GM354" s="179"/>
      <c r="GN354" s="179"/>
      <c r="GO354" s="179"/>
      <c r="GP354" s="179"/>
      <c r="GQ354" s="179"/>
      <c r="GR354" s="179"/>
      <c r="GS354" s="179"/>
    </row>
    <row r="355" spans="1:201">
      <c r="A355" s="177"/>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c r="FT355" s="179"/>
      <c r="FU355" s="179"/>
      <c r="FV355" s="179"/>
      <c r="FW355" s="179"/>
      <c r="FX355" s="179"/>
      <c r="FY355" s="179"/>
      <c r="FZ355" s="179"/>
      <c r="GA355" s="179"/>
      <c r="GB355" s="179"/>
      <c r="GC355" s="179"/>
      <c r="GD355" s="179"/>
      <c r="GE355" s="179"/>
      <c r="GF355" s="179"/>
      <c r="GG355" s="179"/>
      <c r="GH355" s="179"/>
      <c r="GI355" s="179"/>
      <c r="GJ355" s="179"/>
      <c r="GK355" s="179"/>
      <c r="GL355" s="179"/>
      <c r="GM355" s="179"/>
      <c r="GN355" s="179"/>
      <c r="GO355" s="179"/>
      <c r="GP355" s="179"/>
      <c r="GQ355" s="179"/>
      <c r="GR355" s="179"/>
      <c r="GS355" s="179"/>
    </row>
    <row r="356" spans="1:201">
      <c r="A356" s="177"/>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c r="FT356" s="179"/>
      <c r="FU356" s="179"/>
      <c r="FV356" s="179"/>
      <c r="FW356" s="179"/>
      <c r="FX356" s="179"/>
      <c r="FY356" s="179"/>
      <c r="FZ356" s="179"/>
      <c r="GA356" s="179"/>
      <c r="GB356" s="179"/>
      <c r="GC356" s="179"/>
      <c r="GD356" s="179"/>
      <c r="GE356" s="179"/>
      <c r="GF356" s="179"/>
      <c r="GG356" s="179"/>
      <c r="GH356" s="179"/>
      <c r="GI356" s="179"/>
      <c r="GJ356" s="179"/>
      <c r="GK356" s="179"/>
      <c r="GL356" s="179"/>
      <c r="GM356" s="179"/>
      <c r="GN356" s="179"/>
      <c r="GO356" s="179"/>
      <c r="GP356" s="179"/>
      <c r="GQ356" s="179"/>
      <c r="GR356" s="179"/>
      <c r="GS356" s="179"/>
    </row>
    <row r="357" spans="1:201">
      <c r="A357" s="177"/>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c r="FT357" s="179"/>
      <c r="FU357" s="179"/>
      <c r="FV357" s="179"/>
      <c r="FW357" s="179"/>
      <c r="FX357" s="179"/>
      <c r="FY357" s="179"/>
      <c r="FZ357" s="179"/>
      <c r="GA357" s="179"/>
      <c r="GB357" s="179"/>
      <c r="GC357" s="179"/>
      <c r="GD357" s="179"/>
      <c r="GE357" s="179"/>
      <c r="GF357" s="179"/>
      <c r="GG357" s="179"/>
      <c r="GH357" s="179"/>
      <c r="GI357" s="179"/>
      <c r="GJ357" s="179"/>
      <c r="GK357" s="179"/>
      <c r="GL357" s="179"/>
      <c r="GM357" s="179"/>
      <c r="GN357" s="179"/>
      <c r="GO357" s="179"/>
      <c r="GP357" s="179"/>
      <c r="GQ357" s="179"/>
      <c r="GR357" s="179"/>
      <c r="GS357" s="179"/>
    </row>
    <row r="358" spans="1:201">
      <c r="A358" s="177"/>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c r="FT358" s="179"/>
      <c r="FU358" s="179"/>
      <c r="FV358" s="179"/>
      <c r="FW358" s="179"/>
      <c r="FX358" s="179"/>
      <c r="FY358" s="179"/>
      <c r="FZ358" s="179"/>
      <c r="GA358" s="179"/>
      <c r="GB358" s="179"/>
      <c r="GC358" s="179"/>
      <c r="GD358" s="179"/>
      <c r="GE358" s="179"/>
      <c r="GF358" s="179"/>
      <c r="GG358" s="179"/>
      <c r="GH358" s="179"/>
      <c r="GI358" s="179"/>
      <c r="GJ358" s="179"/>
      <c r="GK358" s="179"/>
      <c r="GL358" s="179"/>
      <c r="GM358" s="179"/>
      <c r="GN358" s="179"/>
      <c r="GO358" s="179"/>
      <c r="GP358" s="179"/>
      <c r="GQ358" s="179"/>
      <c r="GR358" s="179"/>
      <c r="GS358" s="179"/>
    </row>
    <row r="359" spans="1:201">
      <c r="A359" s="177"/>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c r="FT359" s="179"/>
      <c r="FU359" s="179"/>
      <c r="FV359" s="179"/>
      <c r="FW359" s="179"/>
      <c r="FX359" s="179"/>
      <c r="FY359" s="179"/>
      <c r="FZ359" s="179"/>
      <c r="GA359" s="179"/>
      <c r="GB359" s="179"/>
      <c r="GC359" s="179"/>
      <c r="GD359" s="179"/>
      <c r="GE359" s="179"/>
      <c r="GF359" s="179"/>
      <c r="GG359" s="179"/>
      <c r="GH359" s="179"/>
      <c r="GI359" s="179"/>
      <c r="GJ359" s="179"/>
      <c r="GK359" s="179"/>
      <c r="GL359" s="179"/>
      <c r="GM359" s="179"/>
      <c r="GN359" s="179"/>
      <c r="GO359" s="179"/>
      <c r="GP359" s="179"/>
      <c r="GQ359" s="179"/>
      <c r="GR359" s="179"/>
      <c r="GS359" s="179"/>
    </row>
    <row r="360" spans="1:201">
      <c r="A360" s="177"/>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c r="FT360" s="179"/>
      <c r="FU360" s="179"/>
      <c r="FV360" s="179"/>
      <c r="FW360" s="179"/>
      <c r="FX360" s="179"/>
      <c r="FY360" s="179"/>
      <c r="FZ360" s="179"/>
      <c r="GA360" s="179"/>
      <c r="GB360" s="179"/>
      <c r="GC360" s="179"/>
      <c r="GD360" s="179"/>
      <c r="GE360" s="179"/>
      <c r="GF360" s="179"/>
      <c r="GG360" s="179"/>
      <c r="GH360" s="179"/>
      <c r="GI360" s="179"/>
      <c r="GJ360" s="179"/>
      <c r="GK360" s="179"/>
      <c r="GL360" s="179"/>
      <c r="GM360" s="179"/>
      <c r="GN360" s="179"/>
      <c r="GO360" s="179"/>
      <c r="GP360" s="179"/>
      <c r="GQ360" s="179"/>
      <c r="GR360" s="179"/>
      <c r="GS360" s="179"/>
    </row>
    <row r="361" spans="1:201">
      <c r="A361" s="177"/>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c r="FT361" s="179"/>
      <c r="FU361" s="179"/>
      <c r="FV361" s="179"/>
      <c r="FW361" s="179"/>
      <c r="FX361" s="179"/>
      <c r="FY361" s="179"/>
      <c r="FZ361" s="179"/>
      <c r="GA361" s="179"/>
      <c r="GB361" s="179"/>
      <c r="GC361" s="179"/>
      <c r="GD361" s="179"/>
      <c r="GE361" s="179"/>
      <c r="GF361" s="179"/>
      <c r="GG361" s="179"/>
      <c r="GH361" s="179"/>
      <c r="GI361" s="179"/>
      <c r="GJ361" s="179"/>
      <c r="GK361" s="179"/>
      <c r="GL361" s="179"/>
      <c r="GM361" s="179"/>
      <c r="GN361" s="179"/>
      <c r="GO361" s="179"/>
      <c r="GP361" s="179"/>
      <c r="GQ361" s="179"/>
      <c r="GR361" s="179"/>
      <c r="GS361" s="179"/>
    </row>
    <row r="362" spans="1:201">
      <c r="A362" s="177"/>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c r="FT362" s="179"/>
      <c r="FU362" s="179"/>
      <c r="FV362" s="179"/>
      <c r="FW362" s="179"/>
      <c r="FX362" s="179"/>
      <c r="FY362" s="179"/>
      <c r="FZ362" s="179"/>
      <c r="GA362" s="179"/>
      <c r="GB362" s="179"/>
      <c r="GC362" s="179"/>
      <c r="GD362" s="179"/>
      <c r="GE362" s="179"/>
      <c r="GF362" s="179"/>
      <c r="GG362" s="179"/>
      <c r="GH362" s="179"/>
      <c r="GI362" s="179"/>
      <c r="GJ362" s="179"/>
      <c r="GK362" s="179"/>
      <c r="GL362" s="179"/>
      <c r="GM362" s="179"/>
      <c r="GN362" s="179"/>
      <c r="GO362" s="179"/>
      <c r="GP362" s="179"/>
      <c r="GQ362" s="179"/>
      <c r="GR362" s="179"/>
      <c r="GS362" s="179"/>
    </row>
    <row r="363" spans="1:201">
      <c r="A363" s="177"/>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c r="FT363" s="179"/>
      <c r="FU363" s="179"/>
      <c r="FV363" s="179"/>
      <c r="FW363" s="179"/>
      <c r="FX363" s="179"/>
      <c r="FY363" s="179"/>
      <c r="FZ363" s="179"/>
      <c r="GA363" s="179"/>
      <c r="GB363" s="179"/>
      <c r="GC363" s="179"/>
      <c r="GD363" s="179"/>
      <c r="GE363" s="179"/>
      <c r="GF363" s="179"/>
      <c r="GG363" s="179"/>
      <c r="GH363" s="179"/>
      <c r="GI363" s="179"/>
      <c r="GJ363" s="179"/>
      <c r="GK363" s="179"/>
      <c r="GL363" s="179"/>
      <c r="GM363" s="179"/>
      <c r="GN363" s="179"/>
      <c r="GO363" s="179"/>
      <c r="GP363" s="179"/>
      <c r="GQ363" s="179"/>
      <c r="GR363" s="179"/>
      <c r="GS363" s="179"/>
    </row>
    <row r="364" spans="1:201">
      <c r="A364" s="177"/>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c r="FT364" s="179"/>
      <c r="FU364" s="179"/>
      <c r="FV364" s="179"/>
      <c r="FW364" s="179"/>
      <c r="FX364" s="179"/>
      <c r="FY364" s="179"/>
      <c r="FZ364" s="179"/>
      <c r="GA364" s="179"/>
      <c r="GB364" s="179"/>
      <c r="GC364" s="179"/>
      <c r="GD364" s="179"/>
      <c r="GE364" s="179"/>
      <c r="GF364" s="179"/>
      <c r="GG364" s="179"/>
      <c r="GH364" s="179"/>
      <c r="GI364" s="179"/>
      <c r="GJ364" s="179"/>
      <c r="GK364" s="179"/>
      <c r="GL364" s="179"/>
      <c r="GM364" s="179"/>
      <c r="GN364" s="179"/>
      <c r="GO364" s="179"/>
      <c r="GP364" s="179"/>
      <c r="GQ364" s="179"/>
      <c r="GR364" s="179"/>
      <c r="GS364" s="179"/>
    </row>
    <row r="365" spans="1:201">
      <c r="A365" s="177"/>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c r="FT365" s="179"/>
      <c r="FU365" s="179"/>
      <c r="FV365" s="179"/>
      <c r="FW365" s="179"/>
      <c r="FX365" s="179"/>
      <c r="FY365" s="179"/>
      <c r="FZ365" s="179"/>
      <c r="GA365" s="179"/>
      <c r="GB365" s="179"/>
      <c r="GC365" s="179"/>
      <c r="GD365" s="179"/>
      <c r="GE365" s="179"/>
      <c r="GF365" s="179"/>
      <c r="GG365" s="179"/>
      <c r="GH365" s="179"/>
      <c r="GI365" s="179"/>
      <c r="GJ365" s="179"/>
      <c r="GK365" s="179"/>
      <c r="GL365" s="179"/>
      <c r="GM365" s="179"/>
      <c r="GN365" s="179"/>
      <c r="GO365" s="179"/>
      <c r="GP365" s="179"/>
      <c r="GQ365" s="179"/>
      <c r="GR365" s="179"/>
      <c r="GS365" s="179"/>
    </row>
    <row r="366" spans="1:201">
      <c r="A366" s="177"/>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c r="FT366" s="179"/>
      <c r="FU366" s="179"/>
      <c r="FV366" s="179"/>
      <c r="FW366" s="179"/>
      <c r="FX366" s="179"/>
      <c r="FY366" s="179"/>
      <c r="FZ366" s="179"/>
      <c r="GA366" s="179"/>
      <c r="GB366" s="179"/>
      <c r="GC366" s="179"/>
      <c r="GD366" s="179"/>
      <c r="GE366" s="179"/>
      <c r="GF366" s="179"/>
      <c r="GG366" s="179"/>
      <c r="GH366" s="179"/>
      <c r="GI366" s="179"/>
      <c r="GJ366" s="179"/>
      <c r="GK366" s="179"/>
      <c r="GL366" s="179"/>
      <c r="GM366" s="179"/>
      <c r="GN366" s="179"/>
      <c r="GO366" s="179"/>
      <c r="GP366" s="179"/>
      <c r="GQ366" s="179"/>
      <c r="GR366" s="179"/>
      <c r="GS366" s="179"/>
    </row>
    <row r="367" spans="1:201">
      <c r="A367" s="177"/>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c r="FT367" s="179"/>
      <c r="FU367" s="179"/>
      <c r="FV367" s="179"/>
      <c r="FW367" s="179"/>
      <c r="FX367" s="179"/>
      <c r="FY367" s="179"/>
      <c r="FZ367" s="179"/>
      <c r="GA367" s="179"/>
      <c r="GB367" s="179"/>
      <c r="GC367" s="179"/>
      <c r="GD367" s="179"/>
      <c r="GE367" s="179"/>
      <c r="GF367" s="179"/>
      <c r="GG367" s="179"/>
      <c r="GH367" s="179"/>
      <c r="GI367" s="179"/>
      <c r="GJ367" s="179"/>
      <c r="GK367" s="179"/>
      <c r="GL367" s="179"/>
      <c r="GM367" s="179"/>
      <c r="GN367" s="179"/>
      <c r="GO367" s="179"/>
      <c r="GP367" s="179"/>
      <c r="GQ367" s="179"/>
      <c r="GR367" s="179"/>
      <c r="GS367" s="179"/>
    </row>
    <row r="368" spans="1:201">
      <c r="A368" s="177"/>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c r="FT368" s="179"/>
      <c r="FU368" s="179"/>
      <c r="FV368" s="179"/>
      <c r="FW368" s="179"/>
      <c r="FX368" s="179"/>
      <c r="FY368" s="179"/>
      <c r="FZ368" s="179"/>
      <c r="GA368" s="179"/>
      <c r="GB368" s="179"/>
      <c r="GC368" s="179"/>
      <c r="GD368" s="179"/>
      <c r="GE368" s="179"/>
      <c r="GF368" s="179"/>
      <c r="GG368" s="179"/>
      <c r="GH368" s="179"/>
      <c r="GI368" s="179"/>
      <c r="GJ368" s="179"/>
      <c r="GK368" s="179"/>
      <c r="GL368" s="179"/>
      <c r="GM368" s="179"/>
      <c r="GN368" s="179"/>
      <c r="GO368" s="179"/>
      <c r="GP368" s="179"/>
      <c r="GQ368" s="179"/>
      <c r="GR368" s="179"/>
      <c r="GS368" s="179"/>
    </row>
    <row r="369" spans="1:201">
      <c r="A369" s="177"/>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c r="FT369" s="179"/>
      <c r="FU369" s="179"/>
      <c r="FV369" s="179"/>
      <c r="FW369" s="179"/>
      <c r="FX369" s="179"/>
      <c r="FY369" s="179"/>
      <c r="FZ369" s="179"/>
      <c r="GA369" s="179"/>
      <c r="GB369" s="179"/>
      <c r="GC369" s="179"/>
      <c r="GD369" s="179"/>
      <c r="GE369" s="179"/>
      <c r="GF369" s="179"/>
      <c r="GG369" s="179"/>
      <c r="GH369" s="179"/>
      <c r="GI369" s="179"/>
      <c r="GJ369" s="179"/>
      <c r="GK369" s="179"/>
      <c r="GL369" s="179"/>
      <c r="GM369" s="179"/>
      <c r="GN369" s="179"/>
      <c r="GO369" s="179"/>
      <c r="GP369" s="179"/>
      <c r="GQ369" s="179"/>
      <c r="GR369" s="179"/>
      <c r="GS369" s="179"/>
    </row>
    <row r="370" spans="1:201">
      <c r="A370" s="177"/>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c r="FT370" s="179"/>
      <c r="FU370" s="179"/>
      <c r="FV370" s="179"/>
      <c r="FW370" s="179"/>
      <c r="FX370" s="179"/>
      <c r="FY370" s="179"/>
      <c r="FZ370" s="179"/>
      <c r="GA370" s="179"/>
      <c r="GB370" s="179"/>
      <c r="GC370" s="179"/>
      <c r="GD370" s="179"/>
      <c r="GE370" s="179"/>
      <c r="GF370" s="179"/>
      <c r="GG370" s="179"/>
      <c r="GH370" s="179"/>
      <c r="GI370" s="179"/>
      <c r="GJ370" s="179"/>
      <c r="GK370" s="179"/>
      <c r="GL370" s="179"/>
      <c r="GM370" s="179"/>
      <c r="GN370" s="179"/>
      <c r="GO370" s="179"/>
      <c r="GP370" s="179"/>
      <c r="GQ370" s="179"/>
      <c r="GR370" s="179"/>
      <c r="GS370" s="179"/>
    </row>
    <row r="371" spans="1:201">
      <c r="A371" s="177"/>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c r="FT371" s="179"/>
      <c r="FU371" s="179"/>
      <c r="FV371" s="179"/>
      <c r="FW371" s="179"/>
      <c r="FX371" s="179"/>
      <c r="FY371" s="179"/>
      <c r="FZ371" s="179"/>
      <c r="GA371" s="179"/>
      <c r="GB371" s="179"/>
      <c r="GC371" s="179"/>
      <c r="GD371" s="179"/>
      <c r="GE371" s="179"/>
      <c r="GF371" s="179"/>
      <c r="GG371" s="179"/>
      <c r="GH371" s="179"/>
      <c r="GI371" s="179"/>
      <c r="GJ371" s="179"/>
      <c r="GK371" s="179"/>
      <c r="GL371" s="179"/>
      <c r="GM371" s="179"/>
      <c r="GN371" s="179"/>
      <c r="GO371" s="179"/>
      <c r="GP371" s="179"/>
      <c r="GQ371" s="179"/>
      <c r="GR371" s="179"/>
      <c r="GS371" s="179"/>
    </row>
    <row r="372" spans="1:201">
      <c r="A372" s="177"/>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c r="FT372" s="179"/>
      <c r="FU372" s="179"/>
      <c r="FV372" s="179"/>
      <c r="FW372" s="179"/>
      <c r="FX372" s="179"/>
      <c r="FY372" s="179"/>
      <c r="FZ372" s="179"/>
      <c r="GA372" s="179"/>
      <c r="GB372" s="179"/>
      <c r="GC372" s="179"/>
      <c r="GD372" s="179"/>
      <c r="GE372" s="179"/>
      <c r="GF372" s="179"/>
      <c r="GG372" s="179"/>
      <c r="GH372" s="179"/>
      <c r="GI372" s="179"/>
      <c r="GJ372" s="179"/>
      <c r="GK372" s="179"/>
      <c r="GL372" s="179"/>
      <c r="GM372" s="179"/>
      <c r="GN372" s="179"/>
      <c r="GO372" s="179"/>
      <c r="GP372" s="179"/>
      <c r="GQ372" s="179"/>
      <c r="GR372" s="179"/>
      <c r="GS372" s="179"/>
    </row>
    <row r="373" spans="1:201">
      <c r="A373" s="177"/>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c r="FT373" s="179"/>
      <c r="FU373" s="179"/>
      <c r="FV373" s="179"/>
      <c r="FW373" s="179"/>
      <c r="FX373" s="179"/>
      <c r="FY373" s="179"/>
      <c r="FZ373" s="179"/>
      <c r="GA373" s="179"/>
      <c r="GB373" s="179"/>
      <c r="GC373" s="179"/>
      <c r="GD373" s="179"/>
      <c r="GE373" s="179"/>
      <c r="GF373" s="179"/>
      <c r="GG373" s="179"/>
      <c r="GH373" s="179"/>
      <c r="GI373" s="179"/>
      <c r="GJ373" s="179"/>
      <c r="GK373" s="179"/>
      <c r="GL373" s="179"/>
      <c r="GM373" s="179"/>
      <c r="GN373" s="179"/>
      <c r="GO373" s="179"/>
      <c r="GP373" s="179"/>
      <c r="GQ373" s="179"/>
      <c r="GR373" s="179"/>
      <c r="GS373" s="179"/>
    </row>
    <row r="374" spans="1:201">
      <c r="A374" s="177"/>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c r="FT374" s="179"/>
      <c r="FU374" s="179"/>
      <c r="FV374" s="179"/>
      <c r="FW374" s="179"/>
      <c r="FX374" s="179"/>
      <c r="FY374" s="179"/>
      <c r="FZ374" s="179"/>
      <c r="GA374" s="179"/>
      <c r="GB374" s="179"/>
      <c r="GC374" s="179"/>
      <c r="GD374" s="179"/>
      <c r="GE374" s="179"/>
      <c r="GF374" s="179"/>
      <c r="GG374" s="179"/>
      <c r="GH374" s="179"/>
      <c r="GI374" s="179"/>
      <c r="GJ374" s="179"/>
      <c r="GK374" s="179"/>
      <c r="GL374" s="179"/>
      <c r="GM374" s="179"/>
      <c r="GN374" s="179"/>
      <c r="GO374" s="179"/>
      <c r="GP374" s="179"/>
      <c r="GQ374" s="179"/>
      <c r="GR374" s="179"/>
      <c r="GS374" s="179"/>
    </row>
    <row r="375" spans="1:201">
      <c r="A375" s="177"/>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c r="FT375" s="179"/>
      <c r="FU375" s="179"/>
      <c r="FV375" s="179"/>
      <c r="FW375" s="179"/>
      <c r="FX375" s="179"/>
      <c r="FY375" s="179"/>
      <c r="FZ375" s="179"/>
      <c r="GA375" s="179"/>
      <c r="GB375" s="179"/>
      <c r="GC375" s="179"/>
      <c r="GD375" s="179"/>
      <c r="GE375" s="179"/>
      <c r="GF375" s="179"/>
      <c r="GG375" s="179"/>
      <c r="GH375" s="179"/>
      <c r="GI375" s="179"/>
      <c r="GJ375" s="179"/>
      <c r="GK375" s="179"/>
      <c r="GL375" s="179"/>
      <c r="GM375" s="179"/>
      <c r="GN375" s="179"/>
      <c r="GO375" s="179"/>
      <c r="GP375" s="179"/>
      <c r="GQ375" s="179"/>
      <c r="GR375" s="179"/>
      <c r="GS375" s="179"/>
    </row>
    <row r="376" spans="1:201">
      <c r="A376" s="177"/>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c r="FT376" s="179"/>
      <c r="FU376" s="179"/>
      <c r="FV376" s="179"/>
      <c r="FW376" s="179"/>
      <c r="FX376" s="179"/>
      <c r="FY376" s="179"/>
      <c r="FZ376" s="179"/>
      <c r="GA376" s="179"/>
      <c r="GB376" s="179"/>
      <c r="GC376" s="179"/>
      <c r="GD376" s="179"/>
      <c r="GE376" s="179"/>
      <c r="GF376" s="179"/>
      <c r="GG376" s="179"/>
      <c r="GH376" s="179"/>
      <c r="GI376" s="179"/>
      <c r="GJ376" s="179"/>
      <c r="GK376" s="179"/>
      <c r="GL376" s="179"/>
      <c r="GM376" s="179"/>
      <c r="GN376" s="179"/>
      <c r="GO376" s="179"/>
      <c r="GP376" s="179"/>
      <c r="GQ376" s="179"/>
      <c r="GR376" s="179"/>
      <c r="GS376" s="179"/>
    </row>
    <row r="377" spans="1:201">
      <c r="A377" s="177"/>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c r="FT377" s="179"/>
      <c r="FU377" s="179"/>
      <c r="FV377" s="179"/>
      <c r="FW377" s="179"/>
      <c r="FX377" s="179"/>
      <c r="FY377" s="179"/>
      <c r="FZ377" s="179"/>
      <c r="GA377" s="179"/>
      <c r="GB377" s="179"/>
      <c r="GC377" s="179"/>
      <c r="GD377" s="179"/>
      <c r="GE377" s="179"/>
      <c r="GF377" s="179"/>
      <c r="GG377" s="179"/>
      <c r="GH377" s="179"/>
      <c r="GI377" s="179"/>
      <c r="GJ377" s="179"/>
      <c r="GK377" s="179"/>
      <c r="GL377" s="179"/>
      <c r="GM377" s="179"/>
      <c r="GN377" s="179"/>
      <c r="GO377" s="179"/>
      <c r="GP377" s="179"/>
      <c r="GQ377" s="179"/>
      <c r="GR377" s="179"/>
      <c r="GS377" s="179"/>
    </row>
    <row r="378" spans="1:201">
      <c r="A378" s="177"/>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c r="FT378" s="179"/>
      <c r="FU378" s="179"/>
      <c r="FV378" s="179"/>
      <c r="FW378" s="179"/>
      <c r="FX378" s="179"/>
      <c r="FY378" s="179"/>
      <c r="FZ378" s="179"/>
      <c r="GA378" s="179"/>
      <c r="GB378" s="179"/>
      <c r="GC378" s="179"/>
      <c r="GD378" s="179"/>
      <c r="GE378" s="179"/>
      <c r="GF378" s="179"/>
      <c r="GG378" s="179"/>
      <c r="GH378" s="179"/>
      <c r="GI378" s="179"/>
      <c r="GJ378" s="179"/>
      <c r="GK378" s="179"/>
      <c r="GL378" s="179"/>
      <c r="GM378" s="179"/>
      <c r="GN378" s="179"/>
      <c r="GO378" s="179"/>
      <c r="GP378" s="179"/>
      <c r="GQ378" s="179"/>
      <c r="GR378" s="179"/>
      <c r="GS378" s="179"/>
    </row>
    <row r="379" spans="1:201">
      <c r="A379" s="177"/>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c r="FT379" s="179"/>
      <c r="FU379" s="179"/>
      <c r="FV379" s="179"/>
      <c r="FW379" s="179"/>
      <c r="FX379" s="179"/>
      <c r="FY379" s="179"/>
      <c r="FZ379" s="179"/>
      <c r="GA379" s="179"/>
      <c r="GB379" s="179"/>
      <c r="GC379" s="179"/>
      <c r="GD379" s="179"/>
      <c r="GE379" s="179"/>
      <c r="GF379" s="179"/>
      <c r="GG379" s="179"/>
      <c r="GH379" s="179"/>
      <c r="GI379" s="179"/>
      <c r="GJ379" s="179"/>
      <c r="GK379" s="179"/>
      <c r="GL379" s="179"/>
      <c r="GM379" s="179"/>
      <c r="GN379" s="179"/>
      <c r="GO379" s="179"/>
      <c r="GP379" s="179"/>
      <c r="GQ379" s="179"/>
      <c r="GR379" s="179"/>
      <c r="GS379" s="179"/>
    </row>
    <row r="380" spans="1:201">
      <c r="A380" s="177"/>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c r="FT380" s="179"/>
      <c r="FU380" s="179"/>
      <c r="FV380" s="179"/>
      <c r="FW380" s="179"/>
      <c r="FX380" s="179"/>
      <c r="FY380" s="179"/>
      <c r="FZ380" s="179"/>
      <c r="GA380" s="179"/>
      <c r="GB380" s="179"/>
      <c r="GC380" s="179"/>
      <c r="GD380" s="179"/>
      <c r="GE380" s="179"/>
      <c r="GF380" s="179"/>
      <c r="GG380" s="179"/>
      <c r="GH380" s="179"/>
      <c r="GI380" s="179"/>
      <c r="GJ380" s="179"/>
      <c r="GK380" s="179"/>
      <c r="GL380" s="179"/>
      <c r="GM380" s="179"/>
      <c r="GN380" s="179"/>
      <c r="GO380" s="179"/>
      <c r="GP380" s="179"/>
      <c r="GQ380" s="179"/>
      <c r="GR380" s="179"/>
      <c r="GS380" s="179"/>
    </row>
    <row r="381" spans="1:201">
      <c r="A381" s="177"/>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c r="FT381" s="179"/>
      <c r="FU381" s="179"/>
      <c r="FV381" s="179"/>
      <c r="FW381" s="179"/>
      <c r="FX381" s="179"/>
      <c r="FY381" s="179"/>
      <c r="FZ381" s="179"/>
      <c r="GA381" s="179"/>
      <c r="GB381" s="179"/>
      <c r="GC381" s="179"/>
      <c r="GD381" s="179"/>
      <c r="GE381" s="179"/>
      <c r="GF381" s="179"/>
      <c r="GG381" s="179"/>
      <c r="GH381" s="179"/>
      <c r="GI381" s="179"/>
      <c r="GJ381" s="179"/>
      <c r="GK381" s="179"/>
      <c r="GL381" s="179"/>
      <c r="GM381" s="179"/>
      <c r="GN381" s="179"/>
      <c r="GO381" s="179"/>
      <c r="GP381" s="179"/>
      <c r="GQ381" s="179"/>
      <c r="GR381" s="179"/>
      <c r="GS381" s="179"/>
    </row>
    <row r="382" spans="1:201">
      <c r="A382" s="177"/>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c r="FT382" s="179"/>
      <c r="FU382" s="179"/>
      <c r="FV382" s="179"/>
      <c r="FW382" s="179"/>
      <c r="FX382" s="179"/>
      <c r="FY382" s="179"/>
      <c r="FZ382" s="179"/>
      <c r="GA382" s="179"/>
      <c r="GB382" s="179"/>
      <c r="GC382" s="179"/>
      <c r="GD382" s="179"/>
      <c r="GE382" s="179"/>
      <c r="GF382" s="179"/>
      <c r="GG382" s="179"/>
      <c r="GH382" s="179"/>
      <c r="GI382" s="179"/>
      <c r="GJ382" s="179"/>
      <c r="GK382" s="179"/>
      <c r="GL382" s="179"/>
      <c r="GM382" s="179"/>
      <c r="GN382" s="179"/>
      <c r="GO382" s="179"/>
      <c r="GP382" s="179"/>
      <c r="GQ382" s="179"/>
      <c r="GR382" s="179"/>
      <c r="GS382" s="179"/>
    </row>
    <row r="383" spans="1:201">
      <c r="A383" s="177"/>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c r="FT383" s="179"/>
      <c r="FU383" s="179"/>
      <c r="FV383" s="179"/>
      <c r="FW383" s="179"/>
      <c r="FX383" s="179"/>
      <c r="FY383" s="179"/>
      <c r="FZ383" s="179"/>
      <c r="GA383" s="179"/>
      <c r="GB383" s="179"/>
      <c r="GC383" s="179"/>
      <c r="GD383" s="179"/>
      <c r="GE383" s="179"/>
      <c r="GF383" s="179"/>
      <c r="GG383" s="179"/>
      <c r="GH383" s="179"/>
      <c r="GI383" s="179"/>
      <c r="GJ383" s="179"/>
      <c r="GK383" s="179"/>
      <c r="GL383" s="179"/>
      <c r="GM383" s="179"/>
      <c r="GN383" s="179"/>
      <c r="GO383" s="179"/>
      <c r="GP383" s="179"/>
      <c r="GQ383" s="179"/>
      <c r="GR383" s="179"/>
      <c r="GS383" s="179"/>
    </row>
    <row r="384" spans="1:201">
      <c r="A384" s="177"/>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c r="FT384" s="179"/>
      <c r="FU384" s="179"/>
      <c r="FV384" s="179"/>
      <c r="FW384" s="179"/>
      <c r="FX384" s="179"/>
      <c r="FY384" s="179"/>
      <c r="FZ384" s="179"/>
      <c r="GA384" s="179"/>
      <c r="GB384" s="179"/>
      <c r="GC384" s="179"/>
      <c r="GD384" s="179"/>
      <c r="GE384" s="179"/>
      <c r="GF384" s="179"/>
      <c r="GG384" s="179"/>
      <c r="GH384" s="179"/>
      <c r="GI384" s="179"/>
      <c r="GJ384" s="179"/>
      <c r="GK384" s="179"/>
      <c r="GL384" s="179"/>
      <c r="GM384" s="179"/>
      <c r="GN384" s="179"/>
      <c r="GO384" s="179"/>
      <c r="GP384" s="179"/>
      <c r="GQ384" s="179"/>
      <c r="GR384" s="179"/>
      <c r="GS384" s="179"/>
    </row>
    <row r="385" spans="1:201">
      <c r="A385" s="177"/>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c r="FT385" s="179"/>
      <c r="FU385" s="179"/>
      <c r="FV385" s="179"/>
      <c r="FW385" s="179"/>
      <c r="FX385" s="179"/>
      <c r="FY385" s="179"/>
      <c r="FZ385" s="179"/>
      <c r="GA385" s="179"/>
      <c r="GB385" s="179"/>
      <c r="GC385" s="179"/>
      <c r="GD385" s="179"/>
      <c r="GE385" s="179"/>
      <c r="GF385" s="179"/>
      <c r="GG385" s="179"/>
      <c r="GH385" s="179"/>
      <c r="GI385" s="179"/>
      <c r="GJ385" s="179"/>
      <c r="GK385" s="179"/>
      <c r="GL385" s="179"/>
      <c r="GM385" s="179"/>
      <c r="GN385" s="179"/>
      <c r="GO385" s="179"/>
      <c r="GP385" s="179"/>
      <c r="GQ385" s="179"/>
      <c r="GR385" s="179"/>
      <c r="GS385" s="179"/>
    </row>
    <row r="386" spans="1:201">
      <c r="A386" s="177"/>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c r="FT386" s="179"/>
      <c r="FU386" s="179"/>
      <c r="FV386" s="179"/>
      <c r="FW386" s="179"/>
      <c r="FX386" s="179"/>
      <c r="FY386" s="179"/>
      <c r="FZ386" s="179"/>
      <c r="GA386" s="179"/>
      <c r="GB386" s="179"/>
      <c r="GC386" s="179"/>
      <c r="GD386" s="179"/>
      <c r="GE386" s="179"/>
      <c r="GF386" s="179"/>
      <c r="GG386" s="179"/>
      <c r="GH386" s="179"/>
      <c r="GI386" s="179"/>
      <c r="GJ386" s="179"/>
      <c r="GK386" s="179"/>
      <c r="GL386" s="179"/>
      <c r="GM386" s="179"/>
      <c r="GN386" s="179"/>
      <c r="GO386" s="179"/>
      <c r="GP386" s="179"/>
      <c r="GQ386" s="179"/>
      <c r="GR386" s="179"/>
      <c r="GS386" s="179"/>
    </row>
    <row r="387" spans="1:201">
      <c r="A387" s="177"/>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c r="FT387" s="179"/>
      <c r="FU387" s="179"/>
      <c r="FV387" s="179"/>
      <c r="FW387" s="179"/>
      <c r="FX387" s="179"/>
      <c r="FY387" s="179"/>
      <c r="FZ387" s="179"/>
      <c r="GA387" s="179"/>
      <c r="GB387" s="179"/>
      <c r="GC387" s="179"/>
      <c r="GD387" s="179"/>
      <c r="GE387" s="179"/>
      <c r="GF387" s="179"/>
      <c r="GG387" s="179"/>
      <c r="GH387" s="179"/>
      <c r="GI387" s="179"/>
      <c r="GJ387" s="179"/>
      <c r="GK387" s="179"/>
      <c r="GL387" s="179"/>
      <c r="GM387" s="179"/>
      <c r="GN387" s="179"/>
      <c r="GO387" s="179"/>
      <c r="GP387" s="179"/>
      <c r="GQ387" s="179"/>
      <c r="GR387" s="179"/>
      <c r="GS387" s="179"/>
    </row>
    <row r="388" spans="1:201">
      <c r="A388" s="177"/>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c r="FT388" s="179"/>
      <c r="FU388" s="179"/>
      <c r="FV388" s="179"/>
      <c r="FW388" s="179"/>
      <c r="FX388" s="179"/>
      <c r="FY388" s="179"/>
      <c r="FZ388" s="179"/>
      <c r="GA388" s="179"/>
      <c r="GB388" s="179"/>
      <c r="GC388" s="179"/>
      <c r="GD388" s="179"/>
      <c r="GE388" s="179"/>
      <c r="GF388" s="179"/>
      <c r="GG388" s="179"/>
      <c r="GH388" s="179"/>
      <c r="GI388" s="179"/>
      <c r="GJ388" s="179"/>
      <c r="GK388" s="179"/>
      <c r="GL388" s="179"/>
      <c r="GM388" s="179"/>
      <c r="GN388" s="179"/>
      <c r="GO388" s="179"/>
      <c r="GP388" s="179"/>
      <c r="GQ388" s="179"/>
      <c r="GR388" s="179"/>
      <c r="GS388" s="179"/>
    </row>
    <row r="389" spans="1:201">
      <c r="A389" s="177"/>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c r="FT389" s="179"/>
      <c r="FU389" s="179"/>
      <c r="FV389" s="179"/>
      <c r="FW389" s="179"/>
      <c r="FX389" s="179"/>
      <c r="FY389" s="179"/>
      <c r="FZ389" s="179"/>
      <c r="GA389" s="179"/>
      <c r="GB389" s="179"/>
      <c r="GC389" s="179"/>
      <c r="GD389" s="179"/>
      <c r="GE389" s="179"/>
      <c r="GF389" s="179"/>
      <c r="GG389" s="179"/>
      <c r="GH389" s="179"/>
      <c r="GI389" s="179"/>
      <c r="GJ389" s="179"/>
      <c r="GK389" s="179"/>
      <c r="GL389" s="179"/>
      <c r="GM389" s="179"/>
      <c r="GN389" s="179"/>
      <c r="GO389" s="179"/>
      <c r="GP389" s="179"/>
      <c r="GQ389" s="179"/>
      <c r="GR389" s="179"/>
      <c r="GS389" s="179"/>
    </row>
    <row r="390" spans="1:201">
      <c r="A390" s="177"/>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c r="FT390" s="179"/>
      <c r="FU390" s="179"/>
      <c r="FV390" s="179"/>
      <c r="FW390" s="179"/>
      <c r="FX390" s="179"/>
      <c r="FY390" s="179"/>
      <c r="FZ390" s="179"/>
      <c r="GA390" s="179"/>
      <c r="GB390" s="179"/>
      <c r="GC390" s="179"/>
      <c r="GD390" s="179"/>
      <c r="GE390" s="179"/>
      <c r="GF390" s="179"/>
      <c r="GG390" s="179"/>
      <c r="GH390" s="179"/>
      <c r="GI390" s="179"/>
      <c r="GJ390" s="179"/>
      <c r="GK390" s="179"/>
      <c r="GL390" s="179"/>
      <c r="GM390" s="179"/>
      <c r="GN390" s="179"/>
      <c r="GO390" s="179"/>
      <c r="GP390" s="179"/>
      <c r="GQ390" s="179"/>
      <c r="GR390" s="179"/>
      <c r="GS390" s="179"/>
    </row>
    <row r="391" spans="1:201">
      <c r="A391" s="177"/>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c r="FT391" s="179"/>
      <c r="FU391" s="179"/>
      <c r="FV391" s="179"/>
      <c r="FW391" s="179"/>
      <c r="FX391" s="179"/>
      <c r="FY391" s="179"/>
      <c r="FZ391" s="179"/>
      <c r="GA391" s="179"/>
      <c r="GB391" s="179"/>
      <c r="GC391" s="179"/>
      <c r="GD391" s="179"/>
      <c r="GE391" s="179"/>
      <c r="GF391" s="179"/>
      <c r="GG391" s="179"/>
      <c r="GH391" s="179"/>
      <c r="GI391" s="179"/>
      <c r="GJ391" s="179"/>
      <c r="GK391" s="179"/>
      <c r="GL391" s="179"/>
      <c r="GM391" s="179"/>
      <c r="GN391" s="179"/>
      <c r="GO391" s="179"/>
      <c r="GP391" s="179"/>
      <c r="GQ391" s="179"/>
      <c r="GR391" s="179"/>
      <c r="GS391" s="179"/>
    </row>
    <row r="392" spans="1:201">
      <c r="A392" s="177"/>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c r="FT392" s="179"/>
      <c r="FU392" s="179"/>
      <c r="FV392" s="179"/>
      <c r="FW392" s="179"/>
      <c r="FX392" s="179"/>
      <c r="FY392" s="179"/>
      <c r="FZ392" s="179"/>
      <c r="GA392" s="179"/>
      <c r="GB392" s="179"/>
      <c r="GC392" s="179"/>
      <c r="GD392" s="179"/>
      <c r="GE392" s="179"/>
      <c r="GF392" s="179"/>
      <c r="GG392" s="179"/>
      <c r="GH392" s="179"/>
      <c r="GI392" s="179"/>
      <c r="GJ392" s="179"/>
      <c r="GK392" s="179"/>
      <c r="GL392" s="179"/>
      <c r="GM392" s="179"/>
      <c r="GN392" s="179"/>
      <c r="GO392" s="179"/>
      <c r="GP392" s="179"/>
      <c r="GQ392" s="179"/>
      <c r="GR392" s="179"/>
      <c r="GS392" s="179"/>
    </row>
    <row r="393" spans="1:201">
      <c r="A393" s="177"/>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c r="FT393" s="179"/>
      <c r="FU393" s="179"/>
      <c r="FV393" s="179"/>
      <c r="FW393" s="179"/>
      <c r="FX393" s="179"/>
      <c r="FY393" s="179"/>
      <c r="FZ393" s="179"/>
      <c r="GA393" s="179"/>
      <c r="GB393" s="179"/>
      <c r="GC393" s="179"/>
      <c r="GD393" s="179"/>
      <c r="GE393" s="179"/>
      <c r="GF393" s="179"/>
      <c r="GG393" s="179"/>
      <c r="GH393" s="179"/>
      <c r="GI393" s="179"/>
      <c r="GJ393" s="179"/>
      <c r="GK393" s="179"/>
      <c r="GL393" s="179"/>
      <c r="GM393" s="179"/>
      <c r="GN393" s="179"/>
      <c r="GO393" s="179"/>
      <c r="GP393" s="179"/>
      <c r="GQ393" s="179"/>
      <c r="GR393" s="179"/>
      <c r="GS393" s="179"/>
    </row>
    <row r="394" spans="1:201">
      <c r="A394" s="177"/>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c r="FT394" s="179"/>
      <c r="FU394" s="179"/>
      <c r="FV394" s="179"/>
      <c r="FW394" s="179"/>
      <c r="FX394" s="179"/>
      <c r="FY394" s="179"/>
      <c r="FZ394" s="179"/>
      <c r="GA394" s="179"/>
      <c r="GB394" s="179"/>
      <c r="GC394" s="179"/>
      <c r="GD394" s="179"/>
      <c r="GE394" s="179"/>
      <c r="GF394" s="179"/>
      <c r="GG394" s="179"/>
      <c r="GH394" s="179"/>
      <c r="GI394" s="179"/>
      <c r="GJ394" s="179"/>
      <c r="GK394" s="179"/>
      <c r="GL394" s="179"/>
      <c r="GM394" s="179"/>
      <c r="GN394" s="179"/>
      <c r="GO394" s="179"/>
      <c r="GP394" s="179"/>
      <c r="GQ394" s="179"/>
      <c r="GR394" s="179"/>
      <c r="GS394" s="179"/>
    </row>
    <row r="395" spans="1:201">
      <c r="A395" s="177"/>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c r="FT395" s="179"/>
      <c r="FU395" s="179"/>
      <c r="FV395" s="179"/>
      <c r="FW395" s="179"/>
      <c r="FX395" s="179"/>
      <c r="FY395" s="179"/>
      <c r="FZ395" s="179"/>
      <c r="GA395" s="179"/>
      <c r="GB395" s="179"/>
      <c r="GC395" s="179"/>
      <c r="GD395" s="179"/>
      <c r="GE395" s="179"/>
      <c r="GF395" s="179"/>
      <c r="GG395" s="179"/>
      <c r="GH395" s="179"/>
      <c r="GI395" s="179"/>
      <c r="GJ395" s="179"/>
      <c r="GK395" s="179"/>
      <c r="GL395" s="179"/>
      <c r="GM395" s="179"/>
      <c r="GN395" s="179"/>
      <c r="GO395" s="179"/>
      <c r="GP395" s="179"/>
      <c r="GQ395" s="179"/>
      <c r="GR395" s="179"/>
      <c r="GS395" s="179"/>
    </row>
    <row r="396" spans="1:201">
      <c r="A396" s="177"/>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c r="FT396" s="179"/>
      <c r="FU396" s="179"/>
      <c r="FV396" s="179"/>
      <c r="FW396" s="179"/>
      <c r="FX396" s="179"/>
      <c r="FY396" s="179"/>
      <c r="FZ396" s="179"/>
      <c r="GA396" s="179"/>
      <c r="GB396" s="179"/>
      <c r="GC396" s="179"/>
      <c r="GD396" s="179"/>
      <c r="GE396" s="179"/>
      <c r="GF396" s="179"/>
      <c r="GG396" s="179"/>
      <c r="GH396" s="179"/>
      <c r="GI396" s="179"/>
      <c r="GJ396" s="179"/>
      <c r="GK396" s="179"/>
      <c r="GL396" s="179"/>
      <c r="GM396" s="179"/>
      <c r="GN396" s="179"/>
      <c r="GO396" s="179"/>
      <c r="GP396" s="179"/>
      <c r="GQ396" s="179"/>
      <c r="GR396" s="179"/>
      <c r="GS396" s="179"/>
    </row>
    <row r="397" spans="1:201">
      <c r="A397" s="177"/>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c r="FT397" s="179"/>
      <c r="FU397" s="179"/>
      <c r="FV397" s="179"/>
      <c r="FW397" s="179"/>
      <c r="FX397" s="179"/>
      <c r="FY397" s="179"/>
      <c r="FZ397" s="179"/>
      <c r="GA397" s="179"/>
      <c r="GB397" s="179"/>
      <c r="GC397" s="179"/>
      <c r="GD397" s="179"/>
      <c r="GE397" s="179"/>
      <c r="GF397" s="179"/>
      <c r="GG397" s="179"/>
      <c r="GH397" s="179"/>
      <c r="GI397" s="179"/>
      <c r="GJ397" s="179"/>
      <c r="GK397" s="179"/>
      <c r="GL397" s="179"/>
      <c r="GM397" s="179"/>
      <c r="GN397" s="179"/>
      <c r="GO397" s="179"/>
      <c r="GP397" s="179"/>
      <c r="GQ397" s="179"/>
      <c r="GR397" s="179"/>
      <c r="GS397" s="179"/>
    </row>
    <row r="398" spans="1:201">
      <c r="A398" s="177"/>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c r="FT398" s="179"/>
      <c r="FU398" s="179"/>
      <c r="FV398" s="179"/>
      <c r="FW398" s="179"/>
      <c r="FX398" s="179"/>
      <c r="FY398" s="179"/>
      <c r="FZ398" s="179"/>
      <c r="GA398" s="179"/>
      <c r="GB398" s="179"/>
      <c r="GC398" s="179"/>
      <c r="GD398" s="179"/>
      <c r="GE398" s="179"/>
      <c r="GF398" s="179"/>
      <c r="GG398" s="179"/>
      <c r="GH398" s="179"/>
      <c r="GI398" s="179"/>
      <c r="GJ398" s="179"/>
      <c r="GK398" s="179"/>
      <c r="GL398" s="179"/>
      <c r="GM398" s="179"/>
      <c r="GN398" s="179"/>
      <c r="GO398" s="179"/>
      <c r="GP398" s="179"/>
      <c r="GQ398" s="179"/>
      <c r="GR398" s="179"/>
      <c r="GS398" s="179"/>
    </row>
    <row r="399" spans="1:201">
      <c r="A399" s="177"/>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c r="FT399" s="179"/>
      <c r="FU399" s="179"/>
      <c r="FV399" s="179"/>
      <c r="FW399" s="179"/>
      <c r="FX399" s="179"/>
      <c r="FY399" s="179"/>
      <c r="FZ399" s="179"/>
      <c r="GA399" s="179"/>
      <c r="GB399" s="179"/>
      <c r="GC399" s="179"/>
      <c r="GD399" s="179"/>
      <c r="GE399" s="179"/>
      <c r="GF399" s="179"/>
      <c r="GG399" s="179"/>
      <c r="GH399" s="179"/>
      <c r="GI399" s="179"/>
      <c r="GJ399" s="179"/>
      <c r="GK399" s="179"/>
      <c r="GL399" s="179"/>
      <c r="GM399" s="179"/>
      <c r="GN399" s="179"/>
      <c r="GO399" s="179"/>
      <c r="GP399" s="179"/>
      <c r="GQ399" s="179"/>
      <c r="GR399" s="179"/>
      <c r="GS399" s="179"/>
    </row>
    <row r="400" spans="1:201">
      <c r="A400" s="177"/>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c r="FT400" s="179"/>
      <c r="FU400" s="179"/>
      <c r="FV400" s="179"/>
      <c r="FW400" s="179"/>
      <c r="FX400" s="179"/>
      <c r="FY400" s="179"/>
      <c r="FZ400" s="179"/>
      <c r="GA400" s="179"/>
      <c r="GB400" s="179"/>
      <c r="GC400" s="179"/>
      <c r="GD400" s="179"/>
      <c r="GE400" s="179"/>
      <c r="GF400" s="179"/>
      <c r="GG400" s="179"/>
      <c r="GH400" s="179"/>
      <c r="GI400" s="179"/>
      <c r="GJ400" s="179"/>
      <c r="GK400" s="179"/>
      <c r="GL400" s="179"/>
      <c r="GM400" s="179"/>
      <c r="GN400" s="179"/>
      <c r="GO400" s="179"/>
      <c r="GP400" s="179"/>
      <c r="GQ400" s="179"/>
      <c r="GR400" s="179"/>
      <c r="GS400" s="179"/>
    </row>
    <row r="401" spans="1:201">
      <c r="A401" s="177"/>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c r="FT401" s="179"/>
      <c r="FU401" s="179"/>
      <c r="FV401" s="179"/>
      <c r="FW401" s="179"/>
      <c r="FX401" s="179"/>
      <c r="FY401" s="179"/>
      <c r="FZ401" s="179"/>
      <c r="GA401" s="179"/>
      <c r="GB401" s="179"/>
      <c r="GC401" s="179"/>
      <c r="GD401" s="179"/>
      <c r="GE401" s="179"/>
      <c r="GF401" s="179"/>
      <c r="GG401" s="179"/>
      <c r="GH401" s="179"/>
      <c r="GI401" s="179"/>
      <c r="GJ401" s="179"/>
      <c r="GK401" s="179"/>
      <c r="GL401" s="179"/>
      <c r="GM401" s="179"/>
      <c r="GN401" s="179"/>
      <c r="GO401" s="179"/>
      <c r="GP401" s="179"/>
      <c r="GQ401" s="179"/>
      <c r="GR401" s="179"/>
      <c r="GS401" s="179"/>
    </row>
    <row r="402" spans="1:201">
      <c r="A402" s="177"/>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c r="FT402" s="179"/>
      <c r="FU402" s="179"/>
      <c r="FV402" s="179"/>
      <c r="FW402" s="179"/>
      <c r="FX402" s="179"/>
      <c r="FY402" s="179"/>
      <c r="FZ402" s="179"/>
      <c r="GA402" s="179"/>
      <c r="GB402" s="179"/>
      <c r="GC402" s="179"/>
      <c r="GD402" s="179"/>
      <c r="GE402" s="179"/>
      <c r="GF402" s="179"/>
      <c r="GG402" s="179"/>
      <c r="GH402" s="179"/>
      <c r="GI402" s="179"/>
      <c r="GJ402" s="179"/>
      <c r="GK402" s="179"/>
      <c r="GL402" s="179"/>
      <c r="GM402" s="179"/>
      <c r="GN402" s="179"/>
      <c r="GO402" s="179"/>
      <c r="GP402" s="179"/>
      <c r="GQ402" s="179"/>
      <c r="GR402" s="179"/>
      <c r="GS402" s="179"/>
    </row>
    <row r="403" spans="1:201">
      <c r="A403" s="177"/>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c r="FT403" s="179"/>
      <c r="FU403" s="179"/>
      <c r="FV403" s="179"/>
      <c r="FW403" s="179"/>
      <c r="FX403" s="179"/>
      <c r="FY403" s="179"/>
      <c r="FZ403" s="179"/>
      <c r="GA403" s="179"/>
      <c r="GB403" s="179"/>
      <c r="GC403" s="179"/>
      <c r="GD403" s="179"/>
      <c r="GE403" s="179"/>
      <c r="GF403" s="179"/>
      <c r="GG403" s="179"/>
      <c r="GH403" s="179"/>
      <c r="GI403" s="179"/>
      <c r="GJ403" s="179"/>
      <c r="GK403" s="179"/>
      <c r="GL403" s="179"/>
      <c r="GM403" s="179"/>
      <c r="GN403" s="179"/>
      <c r="GO403" s="179"/>
      <c r="GP403" s="179"/>
      <c r="GQ403" s="179"/>
      <c r="GR403" s="179"/>
      <c r="GS403" s="179"/>
    </row>
    <row r="404" spans="1:201">
      <c r="A404" s="177"/>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c r="FT404" s="179"/>
      <c r="FU404" s="179"/>
      <c r="FV404" s="179"/>
      <c r="FW404" s="179"/>
      <c r="FX404" s="179"/>
      <c r="FY404" s="179"/>
      <c r="FZ404" s="179"/>
      <c r="GA404" s="179"/>
      <c r="GB404" s="179"/>
      <c r="GC404" s="179"/>
      <c r="GD404" s="179"/>
      <c r="GE404" s="179"/>
      <c r="GF404" s="179"/>
      <c r="GG404" s="179"/>
      <c r="GH404" s="179"/>
      <c r="GI404" s="179"/>
      <c r="GJ404" s="179"/>
      <c r="GK404" s="179"/>
      <c r="GL404" s="179"/>
      <c r="GM404" s="179"/>
      <c r="GN404" s="179"/>
      <c r="GO404" s="179"/>
      <c r="GP404" s="179"/>
      <c r="GQ404" s="179"/>
      <c r="GR404" s="179"/>
      <c r="GS404" s="179"/>
    </row>
    <row r="405" spans="1:201">
      <c r="A405" s="177"/>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c r="FT405" s="179"/>
      <c r="FU405" s="179"/>
      <c r="FV405" s="179"/>
      <c r="FW405" s="179"/>
      <c r="FX405" s="179"/>
      <c r="FY405" s="179"/>
      <c r="FZ405" s="179"/>
      <c r="GA405" s="179"/>
      <c r="GB405" s="179"/>
      <c r="GC405" s="179"/>
      <c r="GD405" s="179"/>
      <c r="GE405" s="179"/>
      <c r="GF405" s="179"/>
      <c r="GG405" s="179"/>
      <c r="GH405" s="179"/>
      <c r="GI405" s="179"/>
      <c r="GJ405" s="179"/>
      <c r="GK405" s="179"/>
      <c r="GL405" s="179"/>
      <c r="GM405" s="179"/>
      <c r="GN405" s="179"/>
      <c r="GO405" s="179"/>
      <c r="GP405" s="179"/>
      <c r="GQ405" s="179"/>
      <c r="GR405" s="179"/>
      <c r="GS405" s="179"/>
    </row>
    <row r="406" spans="1:201">
      <c r="A406" s="177"/>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c r="FT406" s="179"/>
      <c r="FU406" s="179"/>
      <c r="FV406" s="179"/>
      <c r="FW406" s="179"/>
      <c r="FX406" s="179"/>
      <c r="FY406" s="179"/>
      <c r="FZ406" s="179"/>
      <c r="GA406" s="179"/>
      <c r="GB406" s="179"/>
      <c r="GC406" s="179"/>
      <c r="GD406" s="179"/>
      <c r="GE406" s="179"/>
      <c r="GF406" s="179"/>
      <c r="GG406" s="179"/>
      <c r="GH406" s="179"/>
      <c r="GI406" s="179"/>
      <c r="GJ406" s="179"/>
      <c r="GK406" s="179"/>
      <c r="GL406" s="179"/>
      <c r="GM406" s="179"/>
      <c r="GN406" s="179"/>
      <c r="GO406" s="179"/>
      <c r="GP406" s="179"/>
      <c r="GQ406" s="179"/>
      <c r="GR406" s="179"/>
      <c r="GS406" s="179"/>
    </row>
    <row r="407" spans="1:201">
      <c r="A407" s="177"/>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c r="FT407" s="179"/>
      <c r="FU407" s="179"/>
      <c r="FV407" s="179"/>
      <c r="FW407" s="179"/>
      <c r="FX407" s="179"/>
      <c r="FY407" s="179"/>
      <c r="FZ407" s="179"/>
      <c r="GA407" s="179"/>
      <c r="GB407" s="179"/>
      <c r="GC407" s="179"/>
      <c r="GD407" s="179"/>
      <c r="GE407" s="179"/>
      <c r="GF407" s="179"/>
      <c r="GG407" s="179"/>
      <c r="GH407" s="179"/>
      <c r="GI407" s="179"/>
      <c r="GJ407" s="179"/>
      <c r="GK407" s="179"/>
      <c r="GL407" s="179"/>
      <c r="GM407" s="179"/>
      <c r="GN407" s="179"/>
      <c r="GO407" s="179"/>
      <c r="GP407" s="179"/>
      <c r="GQ407" s="179"/>
      <c r="GR407" s="179"/>
      <c r="GS407" s="179"/>
    </row>
    <row r="408" spans="1:201">
      <c r="A408" s="177"/>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c r="FT408" s="179"/>
      <c r="FU408" s="179"/>
      <c r="FV408" s="179"/>
      <c r="FW408" s="179"/>
      <c r="FX408" s="179"/>
      <c r="FY408" s="179"/>
      <c r="FZ408" s="179"/>
      <c r="GA408" s="179"/>
      <c r="GB408" s="179"/>
      <c r="GC408" s="179"/>
      <c r="GD408" s="179"/>
      <c r="GE408" s="179"/>
      <c r="GF408" s="179"/>
      <c r="GG408" s="179"/>
      <c r="GH408" s="179"/>
      <c r="GI408" s="179"/>
      <c r="GJ408" s="179"/>
      <c r="GK408" s="179"/>
      <c r="GL408" s="179"/>
      <c r="GM408" s="179"/>
      <c r="GN408" s="179"/>
      <c r="GO408" s="179"/>
      <c r="GP408" s="179"/>
      <c r="GQ408" s="179"/>
      <c r="GR408" s="179"/>
      <c r="GS408" s="179"/>
    </row>
    <row r="409" spans="1:201">
      <c r="A409" s="177"/>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c r="FT409" s="179"/>
      <c r="FU409" s="179"/>
      <c r="FV409" s="179"/>
      <c r="FW409" s="179"/>
      <c r="FX409" s="179"/>
      <c r="FY409" s="179"/>
      <c r="FZ409" s="179"/>
      <c r="GA409" s="179"/>
      <c r="GB409" s="179"/>
      <c r="GC409" s="179"/>
      <c r="GD409" s="179"/>
      <c r="GE409" s="179"/>
      <c r="GF409" s="179"/>
      <c r="GG409" s="179"/>
      <c r="GH409" s="179"/>
      <c r="GI409" s="179"/>
      <c r="GJ409" s="179"/>
      <c r="GK409" s="179"/>
      <c r="GL409" s="179"/>
      <c r="GM409" s="179"/>
      <c r="GN409" s="179"/>
      <c r="GO409" s="179"/>
      <c r="GP409" s="179"/>
      <c r="GQ409" s="179"/>
      <c r="GR409" s="179"/>
      <c r="GS409" s="179"/>
    </row>
    <row r="410" spans="1:201">
      <c r="A410" s="177"/>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c r="FT410" s="179"/>
      <c r="FU410" s="179"/>
      <c r="FV410" s="179"/>
      <c r="FW410" s="179"/>
      <c r="FX410" s="179"/>
      <c r="FY410" s="179"/>
      <c r="FZ410" s="179"/>
      <c r="GA410" s="179"/>
      <c r="GB410" s="179"/>
      <c r="GC410" s="179"/>
      <c r="GD410" s="179"/>
      <c r="GE410" s="179"/>
      <c r="GF410" s="179"/>
      <c r="GG410" s="179"/>
      <c r="GH410" s="179"/>
      <c r="GI410" s="179"/>
      <c r="GJ410" s="179"/>
      <c r="GK410" s="179"/>
      <c r="GL410" s="179"/>
      <c r="GM410" s="179"/>
      <c r="GN410" s="179"/>
      <c r="GO410" s="179"/>
      <c r="GP410" s="179"/>
      <c r="GQ410" s="179"/>
      <c r="GR410" s="179"/>
      <c r="GS410" s="179"/>
    </row>
    <row r="411" spans="1:201">
      <c r="A411" s="177"/>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c r="FT411" s="179"/>
      <c r="FU411" s="179"/>
      <c r="FV411" s="179"/>
      <c r="FW411" s="179"/>
      <c r="FX411" s="179"/>
      <c r="FY411" s="179"/>
      <c r="FZ411" s="179"/>
      <c r="GA411" s="179"/>
      <c r="GB411" s="179"/>
      <c r="GC411" s="179"/>
      <c r="GD411" s="179"/>
      <c r="GE411" s="179"/>
      <c r="GF411" s="179"/>
      <c r="GG411" s="179"/>
      <c r="GH411" s="179"/>
      <c r="GI411" s="179"/>
      <c r="GJ411" s="179"/>
      <c r="GK411" s="179"/>
      <c r="GL411" s="179"/>
      <c r="GM411" s="179"/>
      <c r="GN411" s="179"/>
      <c r="GO411" s="179"/>
      <c r="GP411" s="179"/>
      <c r="GQ411" s="179"/>
      <c r="GR411" s="179"/>
      <c r="GS411" s="179"/>
    </row>
    <row r="412" spans="1:201">
      <c r="A412" s="177"/>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c r="FT412" s="179"/>
      <c r="FU412" s="179"/>
      <c r="FV412" s="179"/>
      <c r="FW412" s="179"/>
      <c r="FX412" s="179"/>
      <c r="FY412" s="179"/>
      <c r="FZ412" s="179"/>
      <c r="GA412" s="179"/>
      <c r="GB412" s="179"/>
      <c r="GC412" s="179"/>
      <c r="GD412" s="179"/>
      <c r="GE412" s="179"/>
      <c r="GF412" s="179"/>
      <c r="GG412" s="179"/>
      <c r="GH412" s="179"/>
      <c r="GI412" s="179"/>
      <c r="GJ412" s="179"/>
      <c r="GK412" s="179"/>
      <c r="GL412" s="179"/>
      <c r="GM412" s="179"/>
      <c r="GN412" s="179"/>
      <c r="GO412" s="179"/>
      <c r="GP412" s="179"/>
      <c r="GQ412" s="179"/>
      <c r="GR412" s="179"/>
      <c r="GS412" s="179"/>
    </row>
    <row r="413" spans="1:201">
      <c r="A413" s="177"/>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c r="FT413" s="179"/>
      <c r="FU413" s="179"/>
      <c r="FV413" s="179"/>
      <c r="FW413" s="179"/>
      <c r="FX413" s="179"/>
      <c r="FY413" s="179"/>
      <c r="FZ413" s="179"/>
      <c r="GA413" s="179"/>
      <c r="GB413" s="179"/>
      <c r="GC413" s="179"/>
      <c r="GD413" s="179"/>
      <c r="GE413" s="179"/>
      <c r="GF413" s="179"/>
      <c r="GG413" s="179"/>
      <c r="GH413" s="179"/>
      <c r="GI413" s="179"/>
      <c r="GJ413" s="179"/>
      <c r="GK413" s="179"/>
      <c r="GL413" s="179"/>
      <c r="GM413" s="179"/>
      <c r="GN413" s="179"/>
      <c r="GO413" s="179"/>
      <c r="GP413" s="179"/>
      <c r="GQ413" s="179"/>
      <c r="GR413" s="179"/>
      <c r="GS413" s="179"/>
    </row>
    <row r="414" spans="1:201">
      <c r="A414" s="177"/>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c r="FT414" s="179"/>
      <c r="FU414" s="179"/>
      <c r="FV414" s="179"/>
      <c r="FW414" s="179"/>
      <c r="FX414" s="179"/>
      <c r="FY414" s="179"/>
      <c r="FZ414" s="179"/>
      <c r="GA414" s="179"/>
      <c r="GB414" s="179"/>
      <c r="GC414" s="179"/>
      <c r="GD414" s="179"/>
      <c r="GE414" s="179"/>
      <c r="GF414" s="179"/>
      <c r="GG414" s="179"/>
      <c r="GH414" s="179"/>
      <c r="GI414" s="179"/>
      <c r="GJ414" s="179"/>
      <c r="GK414" s="179"/>
      <c r="GL414" s="179"/>
      <c r="GM414" s="179"/>
      <c r="GN414" s="179"/>
      <c r="GO414" s="179"/>
      <c r="GP414" s="179"/>
      <c r="GQ414" s="179"/>
      <c r="GR414" s="179"/>
      <c r="GS414" s="179"/>
    </row>
    <row r="415" spans="1:201">
      <c r="A415" s="177"/>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c r="FT415" s="179"/>
      <c r="FU415" s="179"/>
      <c r="FV415" s="179"/>
      <c r="FW415" s="179"/>
      <c r="FX415" s="179"/>
      <c r="FY415" s="179"/>
      <c r="FZ415" s="179"/>
      <c r="GA415" s="179"/>
      <c r="GB415" s="179"/>
      <c r="GC415" s="179"/>
      <c r="GD415" s="179"/>
      <c r="GE415" s="179"/>
      <c r="GF415" s="179"/>
      <c r="GG415" s="179"/>
      <c r="GH415" s="179"/>
      <c r="GI415" s="179"/>
      <c r="GJ415" s="179"/>
      <c r="GK415" s="179"/>
      <c r="GL415" s="179"/>
      <c r="GM415" s="179"/>
      <c r="GN415" s="179"/>
      <c r="GO415" s="179"/>
      <c r="GP415" s="179"/>
      <c r="GQ415" s="179"/>
      <c r="GR415" s="179"/>
      <c r="GS415" s="179"/>
    </row>
    <row r="416" spans="1:201">
      <c r="A416" s="177"/>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c r="FT416" s="179"/>
      <c r="FU416" s="179"/>
      <c r="FV416" s="179"/>
      <c r="FW416" s="179"/>
      <c r="FX416" s="179"/>
      <c r="FY416" s="179"/>
      <c r="FZ416" s="179"/>
      <c r="GA416" s="179"/>
      <c r="GB416" s="179"/>
      <c r="GC416" s="179"/>
      <c r="GD416" s="179"/>
      <c r="GE416" s="179"/>
      <c r="GF416" s="179"/>
      <c r="GG416" s="179"/>
      <c r="GH416" s="179"/>
      <c r="GI416" s="179"/>
      <c r="GJ416" s="179"/>
      <c r="GK416" s="179"/>
      <c r="GL416" s="179"/>
      <c r="GM416" s="179"/>
      <c r="GN416" s="179"/>
      <c r="GO416" s="179"/>
      <c r="GP416" s="179"/>
      <c r="GQ416" s="179"/>
      <c r="GR416" s="179"/>
      <c r="GS416" s="179"/>
    </row>
    <row r="417" spans="1:201">
      <c r="A417" s="177"/>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c r="FT417" s="179"/>
      <c r="FU417" s="179"/>
      <c r="FV417" s="179"/>
      <c r="FW417" s="179"/>
      <c r="FX417" s="179"/>
      <c r="FY417" s="179"/>
      <c r="FZ417" s="179"/>
      <c r="GA417" s="179"/>
      <c r="GB417" s="179"/>
      <c r="GC417" s="179"/>
      <c r="GD417" s="179"/>
      <c r="GE417" s="179"/>
      <c r="GF417" s="179"/>
      <c r="GG417" s="179"/>
      <c r="GH417" s="179"/>
      <c r="GI417" s="179"/>
      <c r="GJ417" s="179"/>
      <c r="GK417" s="179"/>
      <c r="GL417" s="179"/>
      <c r="GM417" s="179"/>
      <c r="GN417" s="179"/>
      <c r="GO417" s="179"/>
      <c r="GP417" s="179"/>
      <c r="GQ417" s="179"/>
      <c r="GR417" s="179"/>
      <c r="GS417" s="179"/>
    </row>
    <row r="418" spans="1:201">
      <c r="A418" s="177"/>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c r="FT418" s="179"/>
      <c r="FU418" s="179"/>
      <c r="FV418" s="179"/>
      <c r="FW418" s="179"/>
      <c r="FX418" s="179"/>
      <c r="FY418" s="179"/>
      <c r="FZ418" s="179"/>
      <c r="GA418" s="179"/>
      <c r="GB418" s="179"/>
      <c r="GC418" s="179"/>
      <c r="GD418" s="179"/>
      <c r="GE418" s="179"/>
      <c r="GF418" s="179"/>
      <c r="GG418" s="179"/>
      <c r="GH418" s="179"/>
      <c r="GI418" s="179"/>
      <c r="GJ418" s="179"/>
      <c r="GK418" s="179"/>
      <c r="GL418" s="179"/>
      <c r="GM418" s="179"/>
      <c r="GN418" s="179"/>
      <c r="GO418" s="179"/>
      <c r="GP418" s="179"/>
      <c r="GQ418" s="179"/>
      <c r="GR418" s="179"/>
      <c r="GS418" s="179"/>
    </row>
    <row r="419" spans="1:201">
      <c r="A419" s="177"/>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c r="FT419" s="179"/>
      <c r="FU419" s="179"/>
      <c r="FV419" s="179"/>
      <c r="FW419" s="179"/>
      <c r="FX419" s="179"/>
      <c r="FY419" s="179"/>
      <c r="FZ419" s="179"/>
      <c r="GA419" s="179"/>
      <c r="GB419" s="179"/>
      <c r="GC419" s="179"/>
      <c r="GD419" s="179"/>
      <c r="GE419" s="179"/>
      <c r="GF419" s="179"/>
      <c r="GG419" s="179"/>
      <c r="GH419" s="179"/>
      <c r="GI419" s="179"/>
      <c r="GJ419" s="179"/>
      <c r="GK419" s="179"/>
      <c r="GL419" s="179"/>
      <c r="GM419" s="179"/>
      <c r="GN419" s="179"/>
      <c r="GO419" s="179"/>
      <c r="GP419" s="179"/>
      <c r="GQ419" s="179"/>
      <c r="GR419" s="179"/>
      <c r="GS419" s="179"/>
    </row>
    <row r="420" spans="1:201">
      <c r="A420" s="177"/>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c r="FT420" s="179"/>
      <c r="FU420" s="179"/>
      <c r="FV420" s="179"/>
      <c r="FW420" s="179"/>
      <c r="FX420" s="179"/>
      <c r="FY420" s="179"/>
      <c r="FZ420" s="179"/>
      <c r="GA420" s="179"/>
      <c r="GB420" s="179"/>
      <c r="GC420" s="179"/>
      <c r="GD420" s="179"/>
      <c r="GE420" s="179"/>
      <c r="GF420" s="179"/>
      <c r="GG420" s="179"/>
      <c r="GH420" s="179"/>
      <c r="GI420" s="179"/>
      <c r="GJ420" s="179"/>
      <c r="GK420" s="179"/>
      <c r="GL420" s="179"/>
      <c r="GM420" s="179"/>
      <c r="GN420" s="179"/>
      <c r="GO420" s="179"/>
      <c r="GP420" s="179"/>
      <c r="GQ420" s="179"/>
      <c r="GR420" s="179"/>
      <c r="GS420" s="179"/>
    </row>
    <row r="421" spans="1:201">
      <c r="A421" s="177"/>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c r="FT421" s="179"/>
      <c r="FU421" s="179"/>
      <c r="FV421" s="179"/>
      <c r="FW421" s="179"/>
      <c r="FX421" s="179"/>
      <c r="FY421" s="179"/>
      <c r="FZ421" s="179"/>
      <c r="GA421" s="179"/>
      <c r="GB421" s="179"/>
      <c r="GC421" s="179"/>
      <c r="GD421" s="179"/>
      <c r="GE421" s="179"/>
      <c r="GF421" s="179"/>
      <c r="GG421" s="179"/>
      <c r="GH421" s="179"/>
      <c r="GI421" s="179"/>
      <c r="GJ421" s="179"/>
      <c r="GK421" s="179"/>
      <c r="GL421" s="179"/>
      <c r="GM421" s="179"/>
      <c r="GN421" s="179"/>
      <c r="GO421" s="179"/>
      <c r="GP421" s="179"/>
      <c r="GQ421" s="179"/>
      <c r="GR421" s="179"/>
      <c r="GS421" s="179"/>
    </row>
    <row r="422" spans="1:201">
      <c r="A422" s="177"/>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c r="FT422" s="179"/>
      <c r="FU422" s="179"/>
      <c r="FV422" s="179"/>
      <c r="FW422" s="179"/>
      <c r="FX422" s="179"/>
      <c r="FY422" s="179"/>
      <c r="FZ422" s="179"/>
      <c r="GA422" s="179"/>
      <c r="GB422" s="179"/>
      <c r="GC422" s="179"/>
      <c r="GD422" s="179"/>
      <c r="GE422" s="179"/>
      <c r="GF422" s="179"/>
      <c r="GG422" s="179"/>
      <c r="GH422" s="179"/>
      <c r="GI422" s="179"/>
      <c r="GJ422" s="179"/>
      <c r="GK422" s="179"/>
      <c r="GL422" s="179"/>
      <c r="GM422" s="179"/>
      <c r="GN422" s="179"/>
      <c r="GO422" s="179"/>
      <c r="GP422" s="179"/>
      <c r="GQ422" s="179"/>
      <c r="GR422" s="179"/>
      <c r="GS422" s="179"/>
    </row>
    <row r="423" spans="1:201">
      <c r="A423" s="177"/>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c r="FT423" s="179"/>
      <c r="FU423" s="179"/>
      <c r="FV423" s="179"/>
      <c r="FW423" s="179"/>
      <c r="FX423" s="179"/>
      <c r="FY423" s="179"/>
      <c r="FZ423" s="179"/>
      <c r="GA423" s="179"/>
      <c r="GB423" s="179"/>
      <c r="GC423" s="179"/>
      <c r="GD423" s="179"/>
      <c r="GE423" s="179"/>
      <c r="GF423" s="179"/>
      <c r="GG423" s="179"/>
      <c r="GH423" s="179"/>
      <c r="GI423" s="179"/>
      <c r="GJ423" s="179"/>
      <c r="GK423" s="179"/>
      <c r="GL423" s="179"/>
      <c r="GM423" s="179"/>
      <c r="GN423" s="179"/>
      <c r="GO423" s="179"/>
      <c r="GP423" s="179"/>
      <c r="GQ423" s="179"/>
      <c r="GR423" s="179"/>
      <c r="GS423" s="179"/>
    </row>
    <row r="424" spans="1:201">
      <c r="A424" s="177"/>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c r="FT424" s="179"/>
      <c r="FU424" s="179"/>
      <c r="FV424" s="179"/>
      <c r="FW424" s="179"/>
      <c r="FX424" s="179"/>
      <c r="FY424" s="179"/>
      <c r="FZ424" s="179"/>
      <c r="GA424" s="179"/>
      <c r="GB424" s="179"/>
      <c r="GC424" s="179"/>
      <c r="GD424" s="179"/>
      <c r="GE424" s="179"/>
      <c r="GF424" s="179"/>
      <c r="GG424" s="179"/>
      <c r="GH424" s="179"/>
      <c r="GI424" s="179"/>
      <c r="GJ424" s="179"/>
      <c r="GK424" s="179"/>
      <c r="GL424" s="179"/>
      <c r="GM424" s="179"/>
      <c r="GN424" s="179"/>
      <c r="GO424" s="179"/>
      <c r="GP424" s="179"/>
      <c r="GQ424" s="179"/>
      <c r="GR424" s="179"/>
      <c r="GS424" s="179"/>
    </row>
    <row r="425" spans="1:201">
      <c r="A425" s="177"/>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c r="FT425" s="179"/>
      <c r="FU425" s="179"/>
      <c r="FV425" s="179"/>
      <c r="FW425" s="179"/>
      <c r="FX425" s="179"/>
      <c r="FY425" s="179"/>
      <c r="FZ425" s="179"/>
      <c r="GA425" s="179"/>
      <c r="GB425" s="179"/>
      <c r="GC425" s="179"/>
      <c r="GD425" s="179"/>
      <c r="GE425" s="179"/>
      <c r="GF425" s="179"/>
      <c r="GG425" s="179"/>
      <c r="GH425" s="179"/>
      <c r="GI425" s="179"/>
      <c r="GJ425" s="179"/>
      <c r="GK425" s="179"/>
      <c r="GL425" s="179"/>
      <c r="GM425" s="179"/>
      <c r="GN425" s="179"/>
      <c r="GO425" s="179"/>
      <c r="GP425" s="179"/>
      <c r="GQ425" s="179"/>
      <c r="GR425" s="179"/>
      <c r="GS425" s="179"/>
    </row>
    <row r="426" spans="1:201">
      <c r="A426" s="177"/>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c r="FT426" s="179"/>
      <c r="FU426" s="179"/>
      <c r="FV426" s="179"/>
      <c r="FW426" s="179"/>
      <c r="FX426" s="179"/>
      <c r="FY426" s="179"/>
      <c r="FZ426" s="179"/>
      <c r="GA426" s="179"/>
      <c r="GB426" s="179"/>
      <c r="GC426" s="179"/>
      <c r="GD426" s="179"/>
      <c r="GE426" s="179"/>
      <c r="GF426" s="179"/>
      <c r="GG426" s="179"/>
      <c r="GH426" s="179"/>
      <c r="GI426" s="179"/>
      <c r="GJ426" s="179"/>
      <c r="GK426" s="179"/>
      <c r="GL426" s="179"/>
      <c r="GM426" s="179"/>
      <c r="GN426" s="179"/>
      <c r="GO426" s="179"/>
      <c r="GP426" s="179"/>
      <c r="GQ426" s="179"/>
      <c r="GR426" s="179"/>
      <c r="GS426" s="179"/>
    </row>
    <row r="427" spans="1:201">
      <c r="A427" s="177"/>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c r="FT427" s="179"/>
      <c r="FU427" s="179"/>
      <c r="FV427" s="179"/>
      <c r="FW427" s="179"/>
      <c r="FX427" s="179"/>
      <c r="FY427" s="179"/>
      <c r="FZ427" s="179"/>
      <c r="GA427" s="179"/>
      <c r="GB427" s="179"/>
      <c r="GC427" s="179"/>
      <c r="GD427" s="179"/>
      <c r="GE427" s="179"/>
      <c r="GF427" s="179"/>
      <c r="GG427" s="179"/>
      <c r="GH427" s="179"/>
      <c r="GI427" s="179"/>
      <c r="GJ427" s="179"/>
      <c r="GK427" s="179"/>
      <c r="GL427" s="179"/>
      <c r="GM427" s="179"/>
      <c r="GN427" s="179"/>
      <c r="GO427" s="179"/>
      <c r="GP427" s="179"/>
      <c r="GQ427" s="179"/>
      <c r="GR427" s="179"/>
      <c r="GS427" s="179"/>
    </row>
    <row r="428" spans="1:201">
      <c r="A428" s="177"/>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c r="FT428" s="179"/>
      <c r="FU428" s="179"/>
      <c r="FV428" s="179"/>
      <c r="FW428" s="179"/>
      <c r="FX428" s="179"/>
      <c r="FY428" s="179"/>
      <c r="FZ428" s="179"/>
      <c r="GA428" s="179"/>
      <c r="GB428" s="179"/>
      <c r="GC428" s="179"/>
      <c r="GD428" s="179"/>
      <c r="GE428" s="179"/>
      <c r="GF428" s="179"/>
      <c r="GG428" s="179"/>
      <c r="GH428" s="179"/>
      <c r="GI428" s="179"/>
      <c r="GJ428" s="179"/>
      <c r="GK428" s="179"/>
      <c r="GL428" s="179"/>
      <c r="GM428" s="179"/>
      <c r="GN428" s="179"/>
      <c r="GO428" s="179"/>
      <c r="GP428" s="179"/>
      <c r="GQ428" s="179"/>
      <c r="GR428" s="179"/>
      <c r="GS428" s="179"/>
    </row>
    <row r="429" spans="1:201">
      <c r="A429" s="177"/>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c r="FT429" s="179"/>
      <c r="FU429" s="179"/>
      <c r="FV429" s="179"/>
      <c r="FW429" s="179"/>
      <c r="FX429" s="179"/>
      <c r="FY429" s="179"/>
      <c r="FZ429" s="179"/>
      <c r="GA429" s="179"/>
      <c r="GB429" s="179"/>
      <c r="GC429" s="179"/>
      <c r="GD429" s="179"/>
      <c r="GE429" s="179"/>
      <c r="GF429" s="179"/>
      <c r="GG429" s="179"/>
      <c r="GH429" s="179"/>
      <c r="GI429" s="179"/>
      <c r="GJ429" s="179"/>
      <c r="GK429" s="179"/>
      <c r="GL429" s="179"/>
      <c r="GM429" s="179"/>
      <c r="GN429" s="179"/>
      <c r="GO429" s="179"/>
      <c r="GP429" s="179"/>
      <c r="GQ429" s="179"/>
      <c r="GR429" s="179"/>
      <c r="GS429" s="179"/>
    </row>
    <row r="430" spans="1:201">
      <c r="A430" s="177"/>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c r="FT430" s="179"/>
      <c r="FU430" s="179"/>
      <c r="FV430" s="179"/>
      <c r="FW430" s="179"/>
      <c r="FX430" s="179"/>
      <c r="FY430" s="179"/>
      <c r="FZ430" s="179"/>
      <c r="GA430" s="179"/>
      <c r="GB430" s="179"/>
      <c r="GC430" s="179"/>
      <c r="GD430" s="179"/>
      <c r="GE430" s="179"/>
      <c r="GF430" s="179"/>
      <c r="GG430" s="179"/>
      <c r="GH430" s="179"/>
      <c r="GI430" s="179"/>
      <c r="GJ430" s="179"/>
      <c r="GK430" s="179"/>
      <c r="GL430" s="179"/>
      <c r="GM430" s="179"/>
      <c r="GN430" s="179"/>
      <c r="GO430" s="179"/>
      <c r="GP430" s="179"/>
      <c r="GQ430" s="179"/>
      <c r="GR430" s="179"/>
      <c r="GS430" s="179"/>
    </row>
    <row r="431" spans="1:201">
      <c r="A431" s="177"/>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c r="FT431" s="179"/>
      <c r="FU431" s="179"/>
      <c r="FV431" s="179"/>
      <c r="FW431" s="179"/>
      <c r="FX431" s="179"/>
      <c r="FY431" s="179"/>
      <c r="FZ431" s="179"/>
      <c r="GA431" s="179"/>
      <c r="GB431" s="179"/>
      <c r="GC431" s="179"/>
      <c r="GD431" s="179"/>
      <c r="GE431" s="179"/>
      <c r="GF431" s="179"/>
      <c r="GG431" s="179"/>
      <c r="GH431" s="179"/>
      <c r="GI431" s="179"/>
      <c r="GJ431" s="179"/>
      <c r="GK431" s="179"/>
      <c r="GL431" s="179"/>
      <c r="GM431" s="179"/>
      <c r="GN431" s="179"/>
      <c r="GO431" s="179"/>
      <c r="GP431" s="179"/>
      <c r="GQ431" s="179"/>
      <c r="GR431" s="179"/>
      <c r="GS431" s="179"/>
    </row>
    <row r="432" spans="1:201">
      <c r="A432" s="177"/>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c r="FT432" s="179"/>
      <c r="FU432" s="179"/>
      <c r="FV432" s="179"/>
      <c r="FW432" s="179"/>
      <c r="FX432" s="179"/>
      <c r="FY432" s="179"/>
      <c r="FZ432" s="179"/>
      <c r="GA432" s="179"/>
      <c r="GB432" s="179"/>
      <c r="GC432" s="179"/>
      <c r="GD432" s="179"/>
      <c r="GE432" s="179"/>
      <c r="GF432" s="179"/>
      <c r="GG432" s="179"/>
      <c r="GH432" s="179"/>
      <c r="GI432" s="179"/>
      <c r="GJ432" s="179"/>
      <c r="GK432" s="179"/>
      <c r="GL432" s="179"/>
      <c r="GM432" s="179"/>
      <c r="GN432" s="179"/>
      <c r="GO432" s="179"/>
      <c r="GP432" s="179"/>
      <c r="GQ432" s="179"/>
      <c r="GR432" s="179"/>
      <c r="GS432" s="179"/>
    </row>
    <row r="433" spans="1:201">
      <c r="A433" s="177"/>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c r="FT433" s="179"/>
      <c r="FU433" s="179"/>
      <c r="FV433" s="179"/>
      <c r="FW433" s="179"/>
      <c r="FX433" s="179"/>
      <c r="FY433" s="179"/>
      <c r="FZ433" s="179"/>
      <c r="GA433" s="179"/>
      <c r="GB433" s="179"/>
      <c r="GC433" s="179"/>
      <c r="GD433" s="179"/>
      <c r="GE433" s="179"/>
      <c r="GF433" s="179"/>
      <c r="GG433" s="179"/>
      <c r="GH433" s="179"/>
      <c r="GI433" s="179"/>
      <c r="GJ433" s="179"/>
      <c r="GK433" s="179"/>
      <c r="GL433" s="179"/>
      <c r="GM433" s="179"/>
      <c r="GN433" s="179"/>
      <c r="GO433" s="179"/>
      <c r="GP433" s="179"/>
      <c r="GQ433" s="179"/>
      <c r="GR433" s="179"/>
      <c r="GS433" s="179"/>
    </row>
    <row r="434" spans="1:201">
      <c r="A434" s="177"/>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c r="FT434" s="179"/>
      <c r="FU434" s="179"/>
      <c r="FV434" s="179"/>
      <c r="FW434" s="179"/>
      <c r="FX434" s="179"/>
      <c r="FY434" s="179"/>
      <c r="FZ434" s="179"/>
      <c r="GA434" s="179"/>
      <c r="GB434" s="179"/>
      <c r="GC434" s="179"/>
      <c r="GD434" s="179"/>
      <c r="GE434" s="179"/>
      <c r="GF434" s="179"/>
      <c r="GG434" s="179"/>
      <c r="GH434" s="179"/>
      <c r="GI434" s="179"/>
      <c r="GJ434" s="179"/>
      <c r="GK434" s="179"/>
      <c r="GL434" s="179"/>
      <c r="GM434" s="179"/>
      <c r="GN434" s="179"/>
      <c r="GO434" s="179"/>
      <c r="GP434" s="179"/>
      <c r="GQ434" s="179"/>
      <c r="GR434" s="179"/>
      <c r="GS434" s="179"/>
    </row>
    <row r="435" spans="1:201">
      <c r="A435" s="177"/>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c r="FT435" s="179"/>
      <c r="FU435" s="179"/>
      <c r="FV435" s="179"/>
      <c r="FW435" s="179"/>
      <c r="FX435" s="179"/>
      <c r="FY435" s="179"/>
      <c r="FZ435" s="179"/>
      <c r="GA435" s="179"/>
      <c r="GB435" s="179"/>
      <c r="GC435" s="179"/>
      <c r="GD435" s="179"/>
      <c r="GE435" s="179"/>
      <c r="GF435" s="179"/>
      <c r="GG435" s="179"/>
      <c r="GH435" s="179"/>
      <c r="GI435" s="179"/>
      <c r="GJ435" s="179"/>
      <c r="GK435" s="179"/>
      <c r="GL435" s="179"/>
      <c r="GM435" s="179"/>
      <c r="GN435" s="179"/>
      <c r="GO435" s="179"/>
      <c r="GP435" s="179"/>
      <c r="GQ435" s="179"/>
      <c r="GR435" s="179"/>
      <c r="GS435" s="179"/>
    </row>
    <row r="436" spans="1:201">
      <c r="A436" s="177"/>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c r="FT436" s="179"/>
      <c r="FU436" s="179"/>
      <c r="FV436" s="179"/>
      <c r="FW436" s="179"/>
      <c r="FX436" s="179"/>
      <c r="FY436" s="179"/>
      <c r="FZ436" s="179"/>
      <c r="GA436" s="179"/>
      <c r="GB436" s="179"/>
      <c r="GC436" s="179"/>
      <c r="GD436" s="179"/>
      <c r="GE436" s="179"/>
      <c r="GF436" s="179"/>
      <c r="GG436" s="179"/>
      <c r="GH436" s="179"/>
      <c r="GI436" s="179"/>
      <c r="GJ436" s="179"/>
      <c r="GK436" s="179"/>
      <c r="GL436" s="179"/>
      <c r="GM436" s="179"/>
      <c r="GN436" s="179"/>
      <c r="GO436" s="179"/>
      <c r="GP436" s="179"/>
      <c r="GQ436" s="179"/>
      <c r="GR436" s="179"/>
      <c r="GS436" s="179"/>
    </row>
    <row r="437" spans="1:201">
      <c r="A437" s="177"/>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c r="FT437" s="179"/>
      <c r="FU437" s="179"/>
      <c r="FV437" s="179"/>
      <c r="FW437" s="179"/>
      <c r="FX437" s="179"/>
      <c r="FY437" s="179"/>
      <c r="FZ437" s="179"/>
      <c r="GA437" s="179"/>
      <c r="GB437" s="179"/>
      <c r="GC437" s="179"/>
      <c r="GD437" s="179"/>
      <c r="GE437" s="179"/>
      <c r="GF437" s="179"/>
      <c r="GG437" s="179"/>
      <c r="GH437" s="179"/>
      <c r="GI437" s="179"/>
      <c r="GJ437" s="179"/>
      <c r="GK437" s="179"/>
      <c r="GL437" s="179"/>
      <c r="GM437" s="179"/>
      <c r="GN437" s="179"/>
      <c r="GO437" s="179"/>
      <c r="GP437" s="179"/>
      <c r="GQ437" s="179"/>
      <c r="GR437" s="179"/>
      <c r="GS437" s="179"/>
    </row>
    <row r="438" spans="1:201">
      <c r="A438" s="177"/>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c r="FT438" s="179"/>
      <c r="FU438" s="179"/>
      <c r="FV438" s="179"/>
      <c r="FW438" s="179"/>
      <c r="FX438" s="179"/>
      <c r="FY438" s="179"/>
      <c r="FZ438" s="179"/>
      <c r="GA438" s="179"/>
      <c r="GB438" s="179"/>
      <c r="GC438" s="179"/>
      <c r="GD438" s="179"/>
      <c r="GE438" s="179"/>
      <c r="GF438" s="179"/>
      <c r="GG438" s="179"/>
      <c r="GH438" s="179"/>
      <c r="GI438" s="179"/>
      <c r="GJ438" s="179"/>
      <c r="GK438" s="179"/>
      <c r="GL438" s="179"/>
      <c r="GM438" s="179"/>
      <c r="GN438" s="179"/>
      <c r="GO438" s="179"/>
      <c r="GP438" s="179"/>
      <c r="GQ438" s="179"/>
      <c r="GR438" s="179"/>
      <c r="GS438" s="179"/>
    </row>
    <row r="439" spans="1:201">
      <c r="A439" s="177"/>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c r="FT439" s="179"/>
      <c r="FU439" s="179"/>
      <c r="FV439" s="179"/>
      <c r="FW439" s="179"/>
      <c r="FX439" s="179"/>
      <c r="FY439" s="179"/>
      <c r="FZ439" s="179"/>
      <c r="GA439" s="179"/>
      <c r="GB439" s="179"/>
      <c r="GC439" s="179"/>
      <c r="GD439" s="179"/>
      <c r="GE439" s="179"/>
      <c r="GF439" s="179"/>
      <c r="GG439" s="179"/>
      <c r="GH439" s="179"/>
      <c r="GI439" s="179"/>
      <c r="GJ439" s="179"/>
      <c r="GK439" s="179"/>
      <c r="GL439" s="179"/>
      <c r="GM439" s="179"/>
      <c r="GN439" s="179"/>
      <c r="GO439" s="179"/>
      <c r="GP439" s="179"/>
      <c r="GQ439" s="179"/>
      <c r="GR439" s="179"/>
      <c r="GS439" s="179"/>
    </row>
    <row r="440" spans="1:201">
      <c r="A440" s="177"/>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c r="FT440" s="179"/>
      <c r="FU440" s="179"/>
      <c r="FV440" s="179"/>
      <c r="FW440" s="179"/>
      <c r="FX440" s="179"/>
      <c r="FY440" s="179"/>
      <c r="FZ440" s="179"/>
      <c r="GA440" s="179"/>
      <c r="GB440" s="179"/>
      <c r="GC440" s="179"/>
      <c r="GD440" s="179"/>
      <c r="GE440" s="179"/>
      <c r="GF440" s="179"/>
      <c r="GG440" s="179"/>
      <c r="GH440" s="179"/>
      <c r="GI440" s="179"/>
      <c r="GJ440" s="179"/>
      <c r="GK440" s="179"/>
      <c r="GL440" s="179"/>
      <c r="GM440" s="179"/>
      <c r="GN440" s="179"/>
      <c r="GO440" s="179"/>
      <c r="GP440" s="179"/>
      <c r="GQ440" s="179"/>
      <c r="GR440" s="179"/>
      <c r="GS440" s="179"/>
    </row>
    <row r="441" spans="1:201">
      <c r="A441" s="177"/>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c r="FT441" s="179"/>
      <c r="FU441" s="179"/>
      <c r="FV441" s="179"/>
      <c r="FW441" s="179"/>
      <c r="FX441" s="179"/>
      <c r="FY441" s="179"/>
      <c r="FZ441" s="179"/>
      <c r="GA441" s="179"/>
      <c r="GB441" s="179"/>
      <c r="GC441" s="179"/>
      <c r="GD441" s="179"/>
      <c r="GE441" s="179"/>
      <c r="GF441" s="179"/>
      <c r="GG441" s="179"/>
      <c r="GH441" s="179"/>
      <c r="GI441" s="179"/>
      <c r="GJ441" s="179"/>
      <c r="GK441" s="179"/>
      <c r="GL441" s="179"/>
      <c r="GM441" s="179"/>
      <c r="GN441" s="179"/>
      <c r="GO441" s="179"/>
      <c r="GP441" s="179"/>
      <c r="GQ441" s="179"/>
      <c r="GR441" s="179"/>
      <c r="GS441" s="179"/>
    </row>
    <row r="442" spans="1:201">
      <c r="A442" s="177"/>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c r="FT442" s="179"/>
      <c r="FU442" s="179"/>
      <c r="FV442" s="179"/>
      <c r="FW442" s="179"/>
      <c r="FX442" s="179"/>
      <c r="FY442" s="179"/>
      <c r="FZ442" s="179"/>
      <c r="GA442" s="179"/>
      <c r="GB442" s="179"/>
      <c r="GC442" s="179"/>
      <c r="GD442" s="179"/>
      <c r="GE442" s="179"/>
      <c r="GF442" s="179"/>
      <c r="GG442" s="179"/>
      <c r="GH442" s="179"/>
      <c r="GI442" s="179"/>
      <c r="GJ442" s="179"/>
      <c r="GK442" s="179"/>
      <c r="GL442" s="179"/>
      <c r="GM442" s="179"/>
      <c r="GN442" s="179"/>
      <c r="GO442" s="179"/>
      <c r="GP442" s="179"/>
      <c r="GQ442" s="179"/>
      <c r="GR442" s="179"/>
      <c r="GS442" s="179"/>
    </row>
    <row r="443" spans="1:201">
      <c r="A443" s="177"/>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c r="FT443" s="179"/>
      <c r="FU443" s="179"/>
      <c r="FV443" s="179"/>
      <c r="FW443" s="179"/>
      <c r="FX443" s="179"/>
      <c r="FY443" s="179"/>
      <c r="FZ443" s="179"/>
      <c r="GA443" s="179"/>
      <c r="GB443" s="179"/>
      <c r="GC443" s="179"/>
      <c r="GD443" s="179"/>
      <c r="GE443" s="179"/>
      <c r="GF443" s="179"/>
      <c r="GG443" s="179"/>
      <c r="GH443" s="179"/>
      <c r="GI443" s="179"/>
      <c r="GJ443" s="179"/>
      <c r="GK443" s="179"/>
      <c r="GL443" s="179"/>
      <c r="GM443" s="179"/>
      <c r="GN443" s="179"/>
      <c r="GO443" s="179"/>
      <c r="GP443" s="179"/>
      <c r="GQ443" s="179"/>
      <c r="GR443" s="179"/>
      <c r="GS443" s="179"/>
    </row>
    <row r="444" spans="1:201">
      <c r="A444" s="177"/>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c r="FT444" s="179"/>
      <c r="FU444" s="179"/>
      <c r="FV444" s="179"/>
      <c r="FW444" s="179"/>
      <c r="FX444" s="179"/>
      <c r="FY444" s="179"/>
      <c r="FZ444" s="179"/>
      <c r="GA444" s="179"/>
      <c r="GB444" s="179"/>
      <c r="GC444" s="179"/>
      <c r="GD444" s="179"/>
      <c r="GE444" s="179"/>
      <c r="GF444" s="179"/>
      <c r="GG444" s="179"/>
      <c r="GH444" s="179"/>
      <c r="GI444" s="179"/>
      <c r="GJ444" s="179"/>
      <c r="GK444" s="179"/>
      <c r="GL444" s="179"/>
      <c r="GM444" s="179"/>
      <c r="GN444" s="179"/>
      <c r="GO444" s="179"/>
      <c r="GP444" s="179"/>
      <c r="GQ444" s="179"/>
      <c r="GR444" s="179"/>
      <c r="GS444" s="179"/>
    </row>
    <row r="445" spans="1:201">
      <c r="A445" s="177"/>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c r="FT445" s="179"/>
      <c r="FU445" s="179"/>
      <c r="FV445" s="179"/>
      <c r="FW445" s="179"/>
      <c r="FX445" s="179"/>
      <c r="FY445" s="179"/>
      <c r="FZ445" s="179"/>
      <c r="GA445" s="179"/>
      <c r="GB445" s="179"/>
      <c r="GC445" s="179"/>
      <c r="GD445" s="179"/>
      <c r="GE445" s="179"/>
      <c r="GF445" s="179"/>
      <c r="GG445" s="179"/>
      <c r="GH445" s="179"/>
      <c r="GI445" s="179"/>
      <c r="GJ445" s="179"/>
      <c r="GK445" s="179"/>
      <c r="GL445" s="179"/>
      <c r="GM445" s="179"/>
      <c r="GN445" s="179"/>
      <c r="GO445" s="179"/>
      <c r="GP445" s="179"/>
      <c r="GQ445" s="179"/>
      <c r="GR445" s="179"/>
      <c r="GS445" s="179"/>
    </row>
    <row r="446" spans="1:201">
      <c r="A446" s="177"/>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c r="FT446" s="179"/>
      <c r="FU446" s="179"/>
      <c r="FV446" s="179"/>
      <c r="FW446" s="179"/>
      <c r="FX446" s="179"/>
      <c r="FY446" s="179"/>
      <c r="FZ446" s="179"/>
      <c r="GA446" s="179"/>
      <c r="GB446" s="179"/>
      <c r="GC446" s="179"/>
      <c r="GD446" s="179"/>
      <c r="GE446" s="179"/>
      <c r="GF446" s="179"/>
      <c r="GG446" s="179"/>
      <c r="GH446" s="179"/>
      <c r="GI446" s="179"/>
      <c r="GJ446" s="179"/>
      <c r="GK446" s="179"/>
      <c r="GL446" s="179"/>
      <c r="GM446" s="179"/>
      <c r="GN446" s="179"/>
      <c r="GO446" s="179"/>
      <c r="GP446" s="179"/>
      <c r="GQ446" s="179"/>
      <c r="GR446" s="179"/>
      <c r="GS446" s="179"/>
    </row>
    <row r="447" spans="1:201">
      <c r="A447" s="177"/>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c r="FT447" s="179"/>
      <c r="FU447" s="179"/>
      <c r="FV447" s="179"/>
      <c r="FW447" s="179"/>
      <c r="FX447" s="179"/>
      <c r="FY447" s="179"/>
      <c r="FZ447" s="179"/>
      <c r="GA447" s="179"/>
      <c r="GB447" s="179"/>
      <c r="GC447" s="179"/>
      <c r="GD447" s="179"/>
      <c r="GE447" s="179"/>
      <c r="GF447" s="179"/>
      <c r="GG447" s="179"/>
      <c r="GH447" s="179"/>
      <c r="GI447" s="179"/>
      <c r="GJ447" s="179"/>
      <c r="GK447" s="179"/>
      <c r="GL447" s="179"/>
      <c r="GM447" s="179"/>
      <c r="GN447" s="179"/>
      <c r="GO447" s="179"/>
      <c r="GP447" s="179"/>
      <c r="GQ447" s="179"/>
      <c r="GR447" s="179"/>
      <c r="GS447" s="179"/>
    </row>
    <row r="448" spans="1:201">
      <c r="A448" s="177"/>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c r="FT448" s="179"/>
      <c r="FU448" s="179"/>
      <c r="FV448" s="179"/>
      <c r="FW448" s="179"/>
      <c r="FX448" s="179"/>
      <c r="FY448" s="179"/>
      <c r="FZ448" s="179"/>
      <c r="GA448" s="179"/>
      <c r="GB448" s="179"/>
      <c r="GC448" s="179"/>
      <c r="GD448" s="179"/>
      <c r="GE448" s="179"/>
      <c r="GF448" s="179"/>
      <c r="GG448" s="179"/>
      <c r="GH448" s="179"/>
      <c r="GI448" s="179"/>
      <c r="GJ448" s="179"/>
      <c r="GK448" s="179"/>
      <c r="GL448" s="179"/>
      <c r="GM448" s="179"/>
      <c r="GN448" s="179"/>
      <c r="GO448" s="179"/>
      <c r="GP448" s="179"/>
      <c r="GQ448" s="179"/>
      <c r="GR448" s="179"/>
      <c r="GS448" s="179"/>
    </row>
    <row r="449" spans="1:201">
      <c r="A449" s="177"/>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c r="FT449" s="179"/>
      <c r="FU449" s="179"/>
      <c r="FV449" s="179"/>
      <c r="FW449" s="179"/>
      <c r="FX449" s="179"/>
      <c r="FY449" s="179"/>
      <c r="FZ449" s="179"/>
      <c r="GA449" s="179"/>
      <c r="GB449" s="179"/>
      <c r="GC449" s="179"/>
      <c r="GD449" s="179"/>
      <c r="GE449" s="179"/>
      <c r="GF449" s="179"/>
      <c r="GG449" s="179"/>
      <c r="GH449" s="179"/>
      <c r="GI449" s="179"/>
      <c r="GJ449" s="179"/>
      <c r="GK449" s="179"/>
      <c r="GL449" s="179"/>
      <c r="GM449" s="179"/>
      <c r="GN449" s="179"/>
      <c r="GO449" s="179"/>
      <c r="GP449" s="179"/>
      <c r="GQ449" s="179"/>
      <c r="GR449" s="179"/>
      <c r="GS449" s="179"/>
    </row>
    <row r="450" spans="1:201">
      <c r="A450" s="177"/>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c r="FT450" s="179"/>
      <c r="FU450" s="179"/>
      <c r="FV450" s="179"/>
      <c r="FW450" s="179"/>
      <c r="FX450" s="179"/>
      <c r="FY450" s="179"/>
      <c r="FZ450" s="179"/>
      <c r="GA450" s="179"/>
      <c r="GB450" s="179"/>
      <c r="GC450" s="179"/>
      <c r="GD450" s="179"/>
      <c r="GE450" s="179"/>
      <c r="GF450" s="179"/>
      <c r="GG450" s="179"/>
      <c r="GH450" s="179"/>
      <c r="GI450" s="179"/>
      <c r="GJ450" s="179"/>
      <c r="GK450" s="179"/>
      <c r="GL450" s="179"/>
      <c r="GM450" s="179"/>
      <c r="GN450" s="179"/>
      <c r="GO450" s="179"/>
      <c r="GP450" s="179"/>
      <c r="GQ450" s="179"/>
      <c r="GR450" s="179"/>
      <c r="GS450" s="179"/>
    </row>
    <row r="451" spans="1:201">
      <c r="A451" s="177"/>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c r="FT451" s="179"/>
      <c r="FU451" s="179"/>
      <c r="FV451" s="179"/>
      <c r="FW451" s="179"/>
      <c r="FX451" s="179"/>
      <c r="FY451" s="179"/>
      <c r="FZ451" s="179"/>
      <c r="GA451" s="179"/>
      <c r="GB451" s="179"/>
      <c r="GC451" s="179"/>
      <c r="GD451" s="179"/>
      <c r="GE451" s="179"/>
      <c r="GF451" s="179"/>
      <c r="GG451" s="179"/>
      <c r="GH451" s="179"/>
      <c r="GI451" s="179"/>
      <c r="GJ451" s="179"/>
      <c r="GK451" s="179"/>
      <c r="GL451" s="179"/>
      <c r="GM451" s="179"/>
      <c r="GN451" s="179"/>
      <c r="GO451" s="179"/>
      <c r="GP451" s="179"/>
      <c r="GQ451" s="179"/>
      <c r="GR451" s="179"/>
      <c r="GS451" s="179"/>
    </row>
    <row r="452" spans="1:201">
      <c r="A452" s="177"/>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c r="FT452" s="179"/>
      <c r="FU452" s="179"/>
      <c r="FV452" s="179"/>
      <c r="FW452" s="179"/>
      <c r="FX452" s="179"/>
      <c r="FY452" s="179"/>
      <c r="FZ452" s="179"/>
      <c r="GA452" s="179"/>
      <c r="GB452" s="179"/>
      <c r="GC452" s="179"/>
      <c r="GD452" s="179"/>
      <c r="GE452" s="179"/>
      <c r="GF452" s="179"/>
      <c r="GG452" s="179"/>
      <c r="GH452" s="179"/>
      <c r="GI452" s="179"/>
      <c r="GJ452" s="179"/>
      <c r="GK452" s="179"/>
      <c r="GL452" s="179"/>
      <c r="GM452" s="179"/>
      <c r="GN452" s="179"/>
      <c r="GO452" s="179"/>
      <c r="GP452" s="179"/>
      <c r="GQ452" s="179"/>
      <c r="GR452" s="179"/>
      <c r="GS452" s="179"/>
    </row>
    <row r="453" spans="1:201">
      <c r="A453" s="177"/>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c r="FT453" s="179"/>
      <c r="FU453" s="179"/>
      <c r="FV453" s="179"/>
      <c r="FW453" s="179"/>
      <c r="FX453" s="179"/>
      <c r="FY453" s="179"/>
      <c r="FZ453" s="179"/>
      <c r="GA453" s="179"/>
      <c r="GB453" s="179"/>
      <c r="GC453" s="179"/>
      <c r="GD453" s="179"/>
      <c r="GE453" s="179"/>
      <c r="GF453" s="179"/>
      <c r="GG453" s="179"/>
      <c r="GH453" s="179"/>
      <c r="GI453" s="179"/>
      <c r="GJ453" s="179"/>
      <c r="GK453" s="179"/>
      <c r="GL453" s="179"/>
      <c r="GM453" s="179"/>
      <c r="GN453" s="179"/>
      <c r="GO453" s="179"/>
      <c r="GP453" s="179"/>
      <c r="GQ453" s="179"/>
      <c r="GR453" s="179"/>
      <c r="GS453" s="179"/>
    </row>
    <row r="454" spans="1:201">
      <c r="A454" s="177"/>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c r="FT454" s="179"/>
      <c r="FU454" s="179"/>
      <c r="FV454" s="179"/>
      <c r="FW454" s="179"/>
      <c r="FX454" s="179"/>
      <c r="FY454" s="179"/>
      <c r="FZ454" s="179"/>
      <c r="GA454" s="179"/>
      <c r="GB454" s="179"/>
      <c r="GC454" s="179"/>
      <c r="GD454" s="179"/>
      <c r="GE454" s="179"/>
      <c r="GF454" s="179"/>
      <c r="GG454" s="179"/>
      <c r="GH454" s="179"/>
      <c r="GI454" s="179"/>
      <c r="GJ454" s="179"/>
      <c r="GK454" s="179"/>
      <c r="GL454" s="179"/>
      <c r="GM454" s="179"/>
      <c r="GN454" s="179"/>
      <c r="GO454" s="179"/>
      <c r="GP454" s="179"/>
      <c r="GQ454" s="179"/>
      <c r="GR454" s="179"/>
      <c r="GS454" s="179"/>
    </row>
    <row r="455" spans="1:201">
      <c r="A455" s="177"/>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c r="FT455" s="179"/>
      <c r="FU455" s="179"/>
      <c r="FV455" s="179"/>
      <c r="FW455" s="179"/>
      <c r="FX455" s="179"/>
      <c r="FY455" s="179"/>
      <c r="FZ455" s="179"/>
      <c r="GA455" s="179"/>
      <c r="GB455" s="179"/>
      <c r="GC455" s="179"/>
      <c r="GD455" s="179"/>
      <c r="GE455" s="179"/>
      <c r="GF455" s="179"/>
      <c r="GG455" s="179"/>
      <c r="GH455" s="179"/>
      <c r="GI455" s="179"/>
      <c r="GJ455" s="179"/>
      <c r="GK455" s="179"/>
      <c r="GL455" s="179"/>
      <c r="GM455" s="179"/>
      <c r="GN455" s="179"/>
      <c r="GO455" s="179"/>
      <c r="GP455" s="179"/>
      <c r="GQ455" s="179"/>
      <c r="GR455" s="179"/>
      <c r="GS455" s="179"/>
    </row>
    <row r="456" spans="1:201">
      <c r="A456" s="177"/>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c r="FT456" s="179"/>
      <c r="FU456" s="179"/>
      <c r="FV456" s="179"/>
      <c r="FW456" s="179"/>
      <c r="FX456" s="179"/>
      <c r="FY456" s="179"/>
      <c r="FZ456" s="179"/>
      <c r="GA456" s="179"/>
      <c r="GB456" s="179"/>
      <c r="GC456" s="179"/>
      <c r="GD456" s="179"/>
      <c r="GE456" s="179"/>
      <c r="GF456" s="179"/>
      <c r="GG456" s="179"/>
      <c r="GH456" s="179"/>
      <c r="GI456" s="179"/>
      <c r="GJ456" s="179"/>
      <c r="GK456" s="179"/>
      <c r="GL456" s="179"/>
      <c r="GM456" s="179"/>
      <c r="GN456" s="179"/>
      <c r="GO456" s="179"/>
      <c r="GP456" s="179"/>
      <c r="GQ456" s="179"/>
      <c r="GR456" s="179"/>
      <c r="GS456" s="179"/>
    </row>
    <row r="457" spans="1:201">
      <c r="A457" s="177"/>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c r="FT457" s="179"/>
      <c r="FU457" s="179"/>
      <c r="FV457" s="179"/>
      <c r="FW457" s="179"/>
      <c r="FX457" s="179"/>
      <c r="FY457" s="179"/>
      <c r="FZ457" s="179"/>
      <c r="GA457" s="179"/>
      <c r="GB457" s="179"/>
      <c r="GC457" s="179"/>
      <c r="GD457" s="179"/>
      <c r="GE457" s="179"/>
      <c r="GF457" s="179"/>
      <c r="GG457" s="179"/>
      <c r="GH457" s="179"/>
      <c r="GI457" s="179"/>
      <c r="GJ457" s="179"/>
      <c r="GK457" s="179"/>
      <c r="GL457" s="179"/>
      <c r="GM457" s="179"/>
      <c r="GN457" s="179"/>
      <c r="GO457" s="179"/>
      <c r="GP457" s="179"/>
      <c r="GQ457" s="179"/>
      <c r="GR457" s="179"/>
      <c r="GS457" s="179"/>
    </row>
    <row r="458" spans="1:201">
      <c r="A458" s="177"/>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c r="FT458" s="179"/>
      <c r="FU458" s="179"/>
      <c r="FV458" s="179"/>
      <c r="FW458" s="179"/>
      <c r="FX458" s="179"/>
      <c r="FY458" s="179"/>
      <c r="FZ458" s="179"/>
      <c r="GA458" s="179"/>
      <c r="GB458" s="179"/>
      <c r="GC458" s="179"/>
      <c r="GD458" s="179"/>
      <c r="GE458" s="179"/>
      <c r="GF458" s="179"/>
      <c r="GG458" s="179"/>
      <c r="GH458" s="179"/>
      <c r="GI458" s="179"/>
      <c r="GJ458" s="179"/>
      <c r="GK458" s="179"/>
      <c r="GL458" s="179"/>
      <c r="GM458" s="179"/>
      <c r="GN458" s="179"/>
      <c r="GO458" s="179"/>
      <c r="GP458" s="179"/>
      <c r="GQ458" s="179"/>
      <c r="GR458" s="179"/>
      <c r="GS458" s="179"/>
    </row>
    <row r="459" spans="1:201">
      <c r="A459" s="177"/>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c r="FT459" s="179"/>
      <c r="FU459" s="179"/>
      <c r="FV459" s="179"/>
      <c r="FW459" s="179"/>
      <c r="FX459" s="179"/>
      <c r="FY459" s="179"/>
      <c r="FZ459" s="179"/>
      <c r="GA459" s="179"/>
      <c r="GB459" s="179"/>
      <c r="GC459" s="179"/>
      <c r="GD459" s="179"/>
      <c r="GE459" s="179"/>
      <c r="GF459" s="179"/>
      <c r="GG459" s="179"/>
      <c r="GH459" s="179"/>
      <c r="GI459" s="179"/>
      <c r="GJ459" s="179"/>
      <c r="GK459" s="179"/>
      <c r="GL459" s="179"/>
      <c r="GM459" s="179"/>
      <c r="GN459" s="179"/>
      <c r="GO459" s="179"/>
      <c r="GP459" s="179"/>
      <c r="GQ459" s="179"/>
      <c r="GR459" s="179"/>
      <c r="GS459" s="179"/>
    </row>
    <row r="460" spans="1:201">
      <c r="A460" s="177"/>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c r="FT460" s="179"/>
      <c r="FU460" s="179"/>
      <c r="FV460" s="179"/>
      <c r="FW460" s="179"/>
      <c r="FX460" s="179"/>
      <c r="FY460" s="179"/>
      <c r="FZ460" s="179"/>
      <c r="GA460" s="179"/>
      <c r="GB460" s="179"/>
      <c r="GC460" s="179"/>
      <c r="GD460" s="179"/>
      <c r="GE460" s="179"/>
      <c r="GF460" s="179"/>
      <c r="GG460" s="179"/>
      <c r="GH460" s="179"/>
      <c r="GI460" s="179"/>
      <c r="GJ460" s="179"/>
      <c r="GK460" s="179"/>
      <c r="GL460" s="179"/>
      <c r="GM460" s="179"/>
      <c r="GN460" s="179"/>
      <c r="GO460" s="179"/>
      <c r="GP460" s="179"/>
      <c r="GQ460" s="179"/>
      <c r="GR460" s="179"/>
      <c r="GS460" s="179"/>
    </row>
    <row r="461" spans="1:201">
      <c r="A461" s="177"/>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c r="FT461" s="179"/>
      <c r="FU461" s="179"/>
      <c r="FV461" s="179"/>
      <c r="FW461" s="179"/>
      <c r="FX461" s="179"/>
      <c r="FY461" s="179"/>
      <c r="FZ461" s="179"/>
      <c r="GA461" s="179"/>
      <c r="GB461" s="179"/>
      <c r="GC461" s="179"/>
      <c r="GD461" s="179"/>
      <c r="GE461" s="179"/>
      <c r="GF461" s="179"/>
      <c r="GG461" s="179"/>
      <c r="GH461" s="179"/>
      <c r="GI461" s="179"/>
      <c r="GJ461" s="179"/>
      <c r="GK461" s="179"/>
      <c r="GL461" s="179"/>
      <c r="GM461" s="179"/>
      <c r="GN461" s="179"/>
      <c r="GO461" s="179"/>
      <c r="GP461" s="179"/>
      <c r="GQ461" s="179"/>
      <c r="GR461" s="179"/>
      <c r="GS461" s="179"/>
    </row>
    <row r="462" spans="1:201">
      <c r="A462" s="177"/>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c r="FT462" s="179"/>
      <c r="FU462" s="179"/>
      <c r="FV462" s="179"/>
      <c r="FW462" s="179"/>
      <c r="FX462" s="179"/>
      <c r="FY462" s="179"/>
      <c r="FZ462" s="179"/>
      <c r="GA462" s="179"/>
      <c r="GB462" s="179"/>
      <c r="GC462" s="179"/>
      <c r="GD462" s="179"/>
      <c r="GE462" s="179"/>
      <c r="GF462" s="179"/>
      <c r="GG462" s="179"/>
      <c r="GH462" s="179"/>
      <c r="GI462" s="179"/>
      <c r="GJ462" s="179"/>
      <c r="GK462" s="179"/>
      <c r="GL462" s="179"/>
      <c r="GM462" s="179"/>
      <c r="GN462" s="179"/>
      <c r="GO462" s="179"/>
      <c r="GP462" s="179"/>
      <c r="GQ462" s="179"/>
      <c r="GR462" s="179"/>
      <c r="GS462" s="179"/>
    </row>
    <row r="463" spans="1:201">
      <c r="A463" s="177"/>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c r="FT463" s="179"/>
      <c r="FU463" s="179"/>
      <c r="FV463" s="179"/>
      <c r="FW463" s="179"/>
      <c r="FX463" s="179"/>
      <c r="FY463" s="179"/>
      <c r="FZ463" s="179"/>
      <c r="GA463" s="179"/>
      <c r="GB463" s="179"/>
      <c r="GC463" s="179"/>
      <c r="GD463" s="179"/>
      <c r="GE463" s="179"/>
      <c r="GF463" s="179"/>
      <c r="GG463" s="179"/>
      <c r="GH463" s="179"/>
      <c r="GI463" s="179"/>
      <c r="GJ463" s="179"/>
      <c r="GK463" s="179"/>
      <c r="GL463" s="179"/>
      <c r="GM463" s="179"/>
      <c r="GN463" s="179"/>
      <c r="GO463" s="179"/>
      <c r="GP463" s="179"/>
      <c r="GQ463" s="179"/>
      <c r="GR463" s="179"/>
      <c r="GS463" s="179"/>
    </row>
    <row r="464" spans="1:201">
      <c r="A464" s="177"/>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c r="FT464" s="179"/>
      <c r="FU464" s="179"/>
      <c r="FV464" s="179"/>
      <c r="FW464" s="179"/>
      <c r="FX464" s="179"/>
      <c r="FY464" s="179"/>
      <c r="FZ464" s="179"/>
      <c r="GA464" s="179"/>
      <c r="GB464" s="179"/>
      <c r="GC464" s="179"/>
      <c r="GD464" s="179"/>
      <c r="GE464" s="179"/>
      <c r="GF464" s="179"/>
      <c r="GG464" s="179"/>
      <c r="GH464" s="179"/>
      <c r="GI464" s="179"/>
      <c r="GJ464" s="179"/>
      <c r="GK464" s="179"/>
      <c r="GL464" s="179"/>
      <c r="GM464" s="179"/>
      <c r="GN464" s="179"/>
      <c r="GO464" s="179"/>
      <c r="GP464" s="179"/>
      <c r="GQ464" s="179"/>
      <c r="GR464" s="179"/>
      <c r="GS464" s="179"/>
    </row>
    <row r="465" spans="1:201">
      <c r="A465" s="177"/>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c r="FT465" s="179"/>
      <c r="FU465" s="179"/>
      <c r="FV465" s="179"/>
      <c r="FW465" s="179"/>
      <c r="FX465" s="179"/>
      <c r="FY465" s="179"/>
      <c r="FZ465" s="179"/>
      <c r="GA465" s="179"/>
      <c r="GB465" s="179"/>
      <c r="GC465" s="179"/>
      <c r="GD465" s="179"/>
      <c r="GE465" s="179"/>
      <c r="GF465" s="179"/>
      <c r="GG465" s="179"/>
      <c r="GH465" s="179"/>
      <c r="GI465" s="179"/>
      <c r="GJ465" s="179"/>
      <c r="GK465" s="179"/>
      <c r="GL465" s="179"/>
      <c r="GM465" s="179"/>
      <c r="GN465" s="179"/>
      <c r="GO465" s="179"/>
      <c r="GP465" s="179"/>
      <c r="GQ465" s="179"/>
      <c r="GR465" s="179"/>
      <c r="GS465" s="179"/>
    </row>
    <row r="466" spans="1:201">
      <c r="A466" s="177"/>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c r="FT466" s="179"/>
      <c r="FU466" s="179"/>
      <c r="FV466" s="179"/>
      <c r="FW466" s="179"/>
      <c r="FX466" s="179"/>
      <c r="FY466" s="179"/>
      <c r="FZ466" s="179"/>
      <c r="GA466" s="179"/>
      <c r="GB466" s="179"/>
      <c r="GC466" s="179"/>
      <c r="GD466" s="179"/>
      <c r="GE466" s="179"/>
      <c r="GF466" s="179"/>
      <c r="GG466" s="179"/>
      <c r="GH466" s="179"/>
      <c r="GI466" s="179"/>
      <c r="GJ466" s="179"/>
      <c r="GK466" s="179"/>
      <c r="GL466" s="179"/>
      <c r="GM466" s="179"/>
      <c r="GN466" s="179"/>
      <c r="GO466" s="179"/>
      <c r="GP466" s="179"/>
      <c r="GQ466" s="179"/>
      <c r="GR466" s="179"/>
      <c r="GS466" s="179"/>
    </row>
    <row r="467" spans="1:201">
      <c r="A467" s="177"/>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c r="FT467" s="179"/>
      <c r="FU467" s="179"/>
      <c r="FV467" s="179"/>
      <c r="FW467" s="179"/>
      <c r="FX467" s="179"/>
      <c r="FY467" s="179"/>
      <c r="FZ467" s="179"/>
      <c r="GA467" s="179"/>
      <c r="GB467" s="179"/>
      <c r="GC467" s="179"/>
      <c r="GD467" s="179"/>
      <c r="GE467" s="179"/>
      <c r="GF467" s="179"/>
      <c r="GG467" s="179"/>
      <c r="GH467" s="179"/>
      <c r="GI467" s="179"/>
      <c r="GJ467" s="179"/>
      <c r="GK467" s="179"/>
      <c r="GL467" s="179"/>
      <c r="GM467" s="179"/>
      <c r="GN467" s="179"/>
      <c r="GO467" s="179"/>
      <c r="GP467" s="179"/>
      <c r="GQ467" s="179"/>
      <c r="GR467" s="179"/>
      <c r="GS467" s="179"/>
    </row>
    <row r="468" spans="1:201">
      <c r="A468" s="177"/>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c r="FT468" s="179"/>
      <c r="FU468" s="179"/>
      <c r="FV468" s="179"/>
      <c r="FW468" s="179"/>
      <c r="FX468" s="179"/>
      <c r="FY468" s="179"/>
      <c r="FZ468" s="179"/>
      <c r="GA468" s="179"/>
      <c r="GB468" s="179"/>
      <c r="GC468" s="179"/>
      <c r="GD468" s="179"/>
      <c r="GE468" s="179"/>
      <c r="GF468" s="179"/>
      <c r="GG468" s="179"/>
      <c r="GH468" s="179"/>
      <c r="GI468" s="179"/>
      <c r="GJ468" s="179"/>
      <c r="GK468" s="179"/>
      <c r="GL468" s="179"/>
      <c r="GM468" s="179"/>
      <c r="GN468" s="179"/>
      <c r="GO468" s="179"/>
      <c r="GP468" s="179"/>
      <c r="GQ468" s="179"/>
      <c r="GR468" s="179"/>
      <c r="GS468" s="179"/>
    </row>
    <row r="469" spans="1:201">
      <c r="A469" s="177"/>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c r="FT469" s="179"/>
      <c r="FU469" s="179"/>
      <c r="FV469" s="179"/>
      <c r="FW469" s="179"/>
      <c r="FX469" s="179"/>
      <c r="FY469" s="179"/>
      <c r="FZ469" s="179"/>
      <c r="GA469" s="179"/>
      <c r="GB469" s="179"/>
      <c r="GC469" s="179"/>
      <c r="GD469" s="179"/>
      <c r="GE469" s="179"/>
      <c r="GF469" s="179"/>
      <c r="GG469" s="179"/>
      <c r="GH469" s="179"/>
      <c r="GI469" s="179"/>
      <c r="GJ469" s="179"/>
      <c r="GK469" s="179"/>
      <c r="GL469" s="179"/>
      <c r="GM469" s="179"/>
      <c r="GN469" s="179"/>
      <c r="GO469" s="179"/>
      <c r="GP469" s="179"/>
      <c r="GQ469" s="179"/>
      <c r="GR469" s="179"/>
      <c r="GS469" s="179"/>
    </row>
    <row r="470" spans="1:201">
      <c r="A470" s="177"/>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c r="FT470" s="179"/>
      <c r="FU470" s="179"/>
      <c r="FV470" s="179"/>
      <c r="FW470" s="179"/>
      <c r="FX470" s="179"/>
      <c r="FY470" s="179"/>
      <c r="FZ470" s="179"/>
      <c r="GA470" s="179"/>
      <c r="GB470" s="179"/>
      <c r="GC470" s="179"/>
      <c r="GD470" s="179"/>
      <c r="GE470" s="179"/>
      <c r="GF470" s="179"/>
      <c r="GG470" s="179"/>
      <c r="GH470" s="179"/>
      <c r="GI470" s="179"/>
      <c r="GJ470" s="179"/>
      <c r="GK470" s="179"/>
      <c r="GL470" s="179"/>
      <c r="GM470" s="179"/>
      <c r="GN470" s="179"/>
      <c r="GO470" s="179"/>
      <c r="GP470" s="179"/>
      <c r="GQ470" s="179"/>
      <c r="GR470" s="179"/>
      <c r="GS470" s="179"/>
    </row>
    <row r="471" spans="1:201">
      <c r="A471" s="177"/>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c r="FT471" s="179"/>
      <c r="FU471" s="179"/>
      <c r="FV471" s="179"/>
      <c r="FW471" s="179"/>
      <c r="FX471" s="179"/>
      <c r="FY471" s="179"/>
      <c r="FZ471" s="179"/>
      <c r="GA471" s="179"/>
      <c r="GB471" s="179"/>
      <c r="GC471" s="179"/>
      <c r="GD471" s="179"/>
      <c r="GE471" s="179"/>
      <c r="GF471" s="179"/>
      <c r="GG471" s="179"/>
      <c r="GH471" s="179"/>
      <c r="GI471" s="179"/>
      <c r="GJ471" s="179"/>
      <c r="GK471" s="179"/>
      <c r="GL471" s="179"/>
      <c r="GM471" s="179"/>
      <c r="GN471" s="179"/>
      <c r="GO471" s="179"/>
      <c r="GP471" s="179"/>
      <c r="GQ471" s="179"/>
      <c r="GR471" s="179"/>
      <c r="GS471" s="179"/>
    </row>
    <row r="472" spans="1:201">
      <c r="A472" s="177"/>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c r="FT472" s="179"/>
      <c r="FU472" s="179"/>
      <c r="FV472" s="179"/>
      <c r="FW472" s="179"/>
      <c r="FX472" s="179"/>
      <c r="FY472" s="179"/>
      <c r="FZ472" s="179"/>
      <c r="GA472" s="179"/>
      <c r="GB472" s="179"/>
      <c r="GC472" s="179"/>
      <c r="GD472" s="179"/>
      <c r="GE472" s="179"/>
      <c r="GF472" s="179"/>
      <c r="GG472" s="179"/>
      <c r="GH472" s="179"/>
      <c r="GI472" s="179"/>
      <c r="GJ472" s="179"/>
      <c r="GK472" s="179"/>
      <c r="GL472" s="179"/>
      <c r="GM472" s="179"/>
      <c r="GN472" s="179"/>
      <c r="GO472" s="179"/>
      <c r="GP472" s="179"/>
      <c r="GQ472" s="179"/>
      <c r="GR472" s="179"/>
      <c r="GS472" s="179"/>
    </row>
    <row r="473" spans="1:201">
      <c r="A473" s="177"/>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c r="FT473" s="179"/>
      <c r="FU473" s="179"/>
      <c r="FV473" s="179"/>
      <c r="FW473" s="179"/>
      <c r="FX473" s="179"/>
      <c r="FY473" s="179"/>
      <c r="FZ473" s="179"/>
      <c r="GA473" s="179"/>
      <c r="GB473" s="179"/>
      <c r="GC473" s="179"/>
      <c r="GD473" s="179"/>
      <c r="GE473" s="179"/>
      <c r="GF473" s="179"/>
      <c r="GG473" s="179"/>
      <c r="GH473" s="179"/>
      <c r="GI473" s="179"/>
      <c r="GJ473" s="179"/>
      <c r="GK473" s="179"/>
      <c r="GL473" s="179"/>
      <c r="GM473" s="179"/>
      <c r="GN473" s="179"/>
      <c r="GO473" s="179"/>
      <c r="GP473" s="179"/>
      <c r="GQ473" s="179"/>
      <c r="GR473" s="179"/>
      <c r="GS473" s="179"/>
    </row>
    <row r="474" spans="1:201">
      <c r="A474" s="177"/>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c r="FT474" s="179"/>
      <c r="FU474" s="179"/>
      <c r="FV474" s="179"/>
      <c r="FW474" s="179"/>
      <c r="FX474" s="179"/>
      <c r="FY474" s="179"/>
      <c r="FZ474" s="179"/>
      <c r="GA474" s="179"/>
      <c r="GB474" s="179"/>
      <c r="GC474" s="179"/>
      <c r="GD474" s="179"/>
      <c r="GE474" s="179"/>
      <c r="GF474" s="179"/>
      <c r="GG474" s="179"/>
      <c r="GH474" s="179"/>
      <c r="GI474" s="179"/>
      <c r="GJ474" s="179"/>
      <c r="GK474" s="179"/>
      <c r="GL474" s="179"/>
      <c r="GM474" s="179"/>
      <c r="GN474" s="179"/>
      <c r="GO474" s="179"/>
      <c r="GP474" s="179"/>
      <c r="GQ474" s="179"/>
      <c r="GR474" s="179"/>
      <c r="GS474" s="179"/>
    </row>
    <row r="475" spans="1:201">
      <c r="A475" s="177"/>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c r="FT475" s="179"/>
      <c r="FU475" s="179"/>
      <c r="FV475" s="179"/>
      <c r="FW475" s="179"/>
      <c r="FX475" s="179"/>
      <c r="FY475" s="179"/>
      <c r="FZ475" s="179"/>
      <c r="GA475" s="179"/>
      <c r="GB475" s="179"/>
      <c r="GC475" s="179"/>
      <c r="GD475" s="179"/>
      <c r="GE475" s="179"/>
      <c r="GF475" s="179"/>
      <c r="GG475" s="179"/>
      <c r="GH475" s="179"/>
      <c r="GI475" s="179"/>
      <c r="GJ475" s="179"/>
      <c r="GK475" s="179"/>
      <c r="GL475" s="179"/>
      <c r="GM475" s="179"/>
      <c r="GN475" s="179"/>
      <c r="GO475" s="179"/>
      <c r="GP475" s="179"/>
      <c r="GQ475" s="179"/>
      <c r="GR475" s="179"/>
      <c r="GS475" s="179"/>
    </row>
    <row r="476" spans="1:201">
      <c r="A476" s="177"/>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c r="FT476" s="179"/>
      <c r="FU476" s="179"/>
      <c r="FV476" s="179"/>
      <c r="FW476" s="179"/>
      <c r="FX476" s="179"/>
      <c r="FY476" s="179"/>
      <c r="FZ476" s="179"/>
      <c r="GA476" s="179"/>
      <c r="GB476" s="179"/>
      <c r="GC476" s="179"/>
      <c r="GD476" s="179"/>
      <c r="GE476" s="179"/>
      <c r="GF476" s="179"/>
      <c r="GG476" s="179"/>
      <c r="GH476" s="179"/>
      <c r="GI476" s="179"/>
      <c r="GJ476" s="179"/>
      <c r="GK476" s="179"/>
      <c r="GL476" s="179"/>
      <c r="GM476" s="179"/>
      <c r="GN476" s="179"/>
      <c r="GO476" s="179"/>
      <c r="GP476" s="179"/>
      <c r="GQ476" s="179"/>
      <c r="GR476" s="179"/>
      <c r="GS476" s="179"/>
    </row>
    <row r="477" spans="1:201">
      <c r="A477" s="177"/>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c r="FT477" s="179"/>
      <c r="FU477" s="179"/>
      <c r="FV477" s="179"/>
      <c r="FW477" s="179"/>
      <c r="FX477" s="179"/>
      <c r="FY477" s="179"/>
      <c r="FZ477" s="179"/>
      <c r="GA477" s="179"/>
      <c r="GB477" s="179"/>
      <c r="GC477" s="179"/>
      <c r="GD477" s="179"/>
      <c r="GE477" s="179"/>
      <c r="GF477" s="179"/>
      <c r="GG477" s="179"/>
      <c r="GH477" s="179"/>
      <c r="GI477" s="179"/>
      <c r="GJ477" s="179"/>
      <c r="GK477" s="179"/>
      <c r="GL477" s="179"/>
      <c r="GM477" s="179"/>
      <c r="GN477" s="179"/>
      <c r="GO477" s="179"/>
      <c r="GP477" s="179"/>
      <c r="GQ477" s="179"/>
      <c r="GR477" s="179"/>
      <c r="GS477" s="179"/>
    </row>
    <row r="478" spans="1:201">
      <c r="A478" s="177"/>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c r="FT478" s="179"/>
      <c r="FU478" s="179"/>
      <c r="FV478" s="179"/>
      <c r="FW478" s="179"/>
      <c r="FX478" s="179"/>
      <c r="FY478" s="179"/>
      <c r="FZ478" s="179"/>
      <c r="GA478" s="179"/>
      <c r="GB478" s="179"/>
      <c r="GC478" s="179"/>
      <c r="GD478" s="179"/>
      <c r="GE478" s="179"/>
      <c r="GF478" s="179"/>
      <c r="GG478" s="179"/>
      <c r="GH478" s="179"/>
      <c r="GI478" s="179"/>
      <c r="GJ478" s="179"/>
      <c r="GK478" s="179"/>
      <c r="GL478" s="179"/>
      <c r="GM478" s="179"/>
      <c r="GN478" s="179"/>
      <c r="GO478" s="179"/>
      <c r="GP478" s="179"/>
      <c r="GQ478" s="179"/>
      <c r="GR478" s="179"/>
      <c r="GS478" s="179"/>
    </row>
    <row r="479" spans="1:201">
      <c r="A479" s="177"/>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c r="FT479" s="179"/>
      <c r="FU479" s="179"/>
      <c r="FV479" s="179"/>
      <c r="FW479" s="179"/>
      <c r="FX479" s="179"/>
      <c r="FY479" s="179"/>
      <c r="FZ479" s="179"/>
      <c r="GA479" s="179"/>
      <c r="GB479" s="179"/>
      <c r="GC479" s="179"/>
      <c r="GD479" s="179"/>
      <c r="GE479" s="179"/>
      <c r="GF479" s="179"/>
      <c r="GG479" s="179"/>
      <c r="GH479" s="179"/>
      <c r="GI479" s="179"/>
      <c r="GJ479" s="179"/>
      <c r="GK479" s="179"/>
      <c r="GL479" s="179"/>
      <c r="GM479" s="179"/>
      <c r="GN479" s="179"/>
      <c r="GO479" s="179"/>
      <c r="GP479" s="179"/>
      <c r="GQ479" s="179"/>
      <c r="GR479" s="179"/>
      <c r="GS479" s="179"/>
    </row>
    <row r="480" spans="1:201">
      <c r="A480" s="177"/>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c r="FT480" s="179"/>
      <c r="FU480" s="179"/>
      <c r="FV480" s="179"/>
      <c r="FW480" s="179"/>
      <c r="FX480" s="179"/>
      <c r="FY480" s="179"/>
      <c r="FZ480" s="179"/>
      <c r="GA480" s="179"/>
      <c r="GB480" s="179"/>
      <c r="GC480" s="179"/>
      <c r="GD480" s="179"/>
      <c r="GE480" s="179"/>
      <c r="GF480" s="179"/>
      <c r="GG480" s="179"/>
      <c r="GH480" s="179"/>
      <c r="GI480" s="179"/>
      <c r="GJ480" s="179"/>
      <c r="GK480" s="179"/>
      <c r="GL480" s="179"/>
      <c r="GM480" s="179"/>
      <c r="GN480" s="179"/>
      <c r="GO480" s="179"/>
      <c r="GP480" s="179"/>
      <c r="GQ480" s="179"/>
      <c r="GR480" s="179"/>
      <c r="GS480" s="179"/>
    </row>
    <row r="481" spans="1:201">
      <c r="A481" s="177"/>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c r="FT481" s="179"/>
      <c r="FU481" s="179"/>
      <c r="FV481" s="179"/>
      <c r="FW481" s="179"/>
      <c r="FX481" s="179"/>
      <c r="FY481" s="179"/>
      <c r="FZ481" s="179"/>
      <c r="GA481" s="179"/>
      <c r="GB481" s="179"/>
      <c r="GC481" s="179"/>
      <c r="GD481" s="179"/>
      <c r="GE481" s="179"/>
      <c r="GF481" s="179"/>
      <c r="GG481" s="179"/>
      <c r="GH481" s="179"/>
      <c r="GI481" s="179"/>
      <c r="GJ481" s="179"/>
      <c r="GK481" s="179"/>
      <c r="GL481" s="179"/>
      <c r="GM481" s="179"/>
      <c r="GN481" s="179"/>
      <c r="GO481" s="179"/>
      <c r="GP481" s="179"/>
      <c r="GQ481" s="179"/>
      <c r="GR481" s="179"/>
      <c r="GS481" s="179"/>
    </row>
    <row r="482" spans="1:201">
      <c r="A482" s="177"/>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c r="FT482" s="179"/>
      <c r="FU482" s="179"/>
      <c r="FV482" s="179"/>
      <c r="FW482" s="179"/>
      <c r="FX482" s="179"/>
      <c r="FY482" s="179"/>
      <c r="FZ482" s="179"/>
      <c r="GA482" s="179"/>
      <c r="GB482" s="179"/>
      <c r="GC482" s="179"/>
      <c r="GD482" s="179"/>
      <c r="GE482" s="179"/>
      <c r="GF482" s="179"/>
      <c r="GG482" s="179"/>
      <c r="GH482" s="179"/>
      <c r="GI482" s="179"/>
      <c r="GJ482" s="179"/>
      <c r="GK482" s="179"/>
      <c r="GL482" s="179"/>
      <c r="GM482" s="179"/>
      <c r="GN482" s="179"/>
      <c r="GO482" s="179"/>
      <c r="GP482" s="179"/>
      <c r="GQ482" s="179"/>
      <c r="GR482" s="179"/>
      <c r="GS482" s="179"/>
    </row>
    <row r="483" spans="1:201">
      <c r="A483" s="177"/>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c r="FT483" s="179"/>
      <c r="FU483" s="179"/>
      <c r="FV483" s="179"/>
      <c r="FW483" s="179"/>
      <c r="FX483" s="179"/>
      <c r="FY483" s="179"/>
      <c r="FZ483" s="179"/>
      <c r="GA483" s="179"/>
      <c r="GB483" s="179"/>
      <c r="GC483" s="179"/>
      <c r="GD483" s="179"/>
      <c r="GE483" s="179"/>
      <c r="GF483" s="179"/>
      <c r="GG483" s="179"/>
      <c r="GH483" s="179"/>
      <c r="GI483" s="179"/>
      <c r="GJ483" s="179"/>
      <c r="GK483" s="179"/>
      <c r="GL483" s="179"/>
      <c r="GM483" s="179"/>
      <c r="GN483" s="179"/>
      <c r="GO483" s="179"/>
      <c r="GP483" s="179"/>
      <c r="GQ483" s="179"/>
      <c r="GR483" s="179"/>
      <c r="GS483" s="179"/>
    </row>
    <row r="484" spans="1:201">
      <c r="A484" s="177"/>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c r="FT484" s="179"/>
      <c r="FU484" s="179"/>
      <c r="FV484" s="179"/>
      <c r="FW484" s="179"/>
      <c r="FX484" s="179"/>
      <c r="FY484" s="179"/>
      <c r="FZ484" s="179"/>
      <c r="GA484" s="179"/>
      <c r="GB484" s="179"/>
      <c r="GC484" s="179"/>
      <c r="GD484" s="179"/>
      <c r="GE484" s="179"/>
      <c r="GF484" s="179"/>
      <c r="GG484" s="179"/>
      <c r="GH484" s="179"/>
      <c r="GI484" s="179"/>
      <c r="GJ484" s="179"/>
      <c r="GK484" s="179"/>
      <c r="GL484" s="179"/>
      <c r="GM484" s="179"/>
      <c r="GN484" s="179"/>
      <c r="GO484" s="179"/>
      <c r="GP484" s="179"/>
      <c r="GQ484" s="179"/>
      <c r="GR484" s="179"/>
      <c r="GS484" s="179"/>
    </row>
    <row r="485" spans="1:201">
      <c r="A485" s="177"/>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c r="FT485" s="179"/>
      <c r="FU485" s="179"/>
      <c r="FV485" s="179"/>
      <c r="FW485" s="179"/>
      <c r="FX485" s="179"/>
      <c r="FY485" s="179"/>
      <c r="FZ485" s="179"/>
      <c r="GA485" s="179"/>
      <c r="GB485" s="179"/>
      <c r="GC485" s="179"/>
      <c r="GD485" s="179"/>
      <c r="GE485" s="179"/>
      <c r="GF485" s="179"/>
      <c r="GG485" s="179"/>
      <c r="GH485" s="179"/>
      <c r="GI485" s="179"/>
      <c r="GJ485" s="179"/>
      <c r="GK485" s="179"/>
      <c r="GL485" s="179"/>
      <c r="GM485" s="179"/>
      <c r="GN485" s="179"/>
      <c r="GO485" s="179"/>
      <c r="GP485" s="179"/>
      <c r="GQ485" s="179"/>
      <c r="GR485" s="179"/>
      <c r="GS485" s="179"/>
    </row>
    <row r="486" spans="1:201">
      <c r="A486" s="177"/>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c r="FT486" s="179"/>
      <c r="FU486" s="179"/>
      <c r="FV486" s="179"/>
      <c r="FW486" s="179"/>
      <c r="FX486" s="179"/>
      <c r="FY486" s="179"/>
      <c r="FZ486" s="179"/>
      <c r="GA486" s="179"/>
      <c r="GB486" s="179"/>
      <c r="GC486" s="179"/>
      <c r="GD486" s="179"/>
      <c r="GE486" s="179"/>
      <c r="GF486" s="179"/>
      <c r="GG486" s="179"/>
      <c r="GH486" s="179"/>
      <c r="GI486" s="179"/>
      <c r="GJ486" s="179"/>
      <c r="GK486" s="179"/>
      <c r="GL486" s="179"/>
      <c r="GM486" s="179"/>
      <c r="GN486" s="179"/>
      <c r="GO486" s="179"/>
      <c r="GP486" s="179"/>
      <c r="GQ486" s="179"/>
      <c r="GR486" s="179"/>
      <c r="GS486" s="179"/>
    </row>
    <row r="487" spans="1:201">
      <c r="A487" s="177"/>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c r="FT487" s="179"/>
      <c r="FU487" s="179"/>
      <c r="FV487" s="179"/>
      <c r="FW487" s="179"/>
      <c r="FX487" s="179"/>
      <c r="FY487" s="179"/>
      <c r="FZ487" s="179"/>
      <c r="GA487" s="179"/>
      <c r="GB487" s="179"/>
      <c r="GC487" s="179"/>
      <c r="GD487" s="179"/>
      <c r="GE487" s="179"/>
      <c r="GF487" s="179"/>
      <c r="GG487" s="179"/>
      <c r="GH487" s="179"/>
      <c r="GI487" s="179"/>
      <c r="GJ487" s="179"/>
      <c r="GK487" s="179"/>
      <c r="GL487" s="179"/>
      <c r="GM487" s="179"/>
      <c r="GN487" s="179"/>
      <c r="GO487" s="179"/>
      <c r="GP487" s="179"/>
      <c r="GQ487" s="179"/>
      <c r="GR487" s="179"/>
      <c r="GS487" s="179"/>
    </row>
    <row r="488" spans="1:201">
      <c r="A488" s="177"/>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c r="FT488" s="179"/>
      <c r="FU488" s="179"/>
      <c r="FV488" s="179"/>
      <c r="FW488" s="179"/>
      <c r="FX488" s="179"/>
      <c r="FY488" s="179"/>
      <c r="FZ488" s="179"/>
      <c r="GA488" s="179"/>
      <c r="GB488" s="179"/>
      <c r="GC488" s="179"/>
      <c r="GD488" s="179"/>
      <c r="GE488" s="179"/>
      <c r="GF488" s="179"/>
      <c r="GG488" s="179"/>
      <c r="GH488" s="179"/>
      <c r="GI488" s="179"/>
      <c r="GJ488" s="179"/>
      <c r="GK488" s="179"/>
      <c r="GL488" s="179"/>
      <c r="GM488" s="179"/>
      <c r="GN488" s="179"/>
      <c r="GO488" s="179"/>
      <c r="GP488" s="179"/>
      <c r="GQ488" s="179"/>
      <c r="GR488" s="179"/>
      <c r="GS488" s="179"/>
    </row>
    <row r="489" spans="1:201">
      <c r="A489" s="177"/>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row>
    <row r="490" spans="1:201">
      <c r="A490" s="177"/>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c r="FT490" s="179"/>
      <c r="FU490" s="179"/>
      <c r="FV490" s="179"/>
      <c r="FW490" s="179"/>
      <c r="FX490" s="179"/>
      <c r="FY490" s="179"/>
      <c r="FZ490" s="179"/>
      <c r="GA490" s="179"/>
      <c r="GB490" s="179"/>
      <c r="GC490" s="179"/>
      <c r="GD490" s="179"/>
      <c r="GE490" s="179"/>
      <c r="GF490" s="179"/>
      <c r="GG490" s="179"/>
      <c r="GH490" s="179"/>
      <c r="GI490" s="179"/>
      <c r="GJ490" s="179"/>
      <c r="GK490" s="179"/>
      <c r="GL490" s="179"/>
      <c r="GM490" s="179"/>
      <c r="GN490" s="179"/>
      <c r="GO490" s="179"/>
      <c r="GP490" s="179"/>
      <c r="GQ490" s="179"/>
      <c r="GR490" s="179"/>
      <c r="GS490" s="179"/>
    </row>
    <row r="491" spans="1:201">
      <c r="A491" s="177"/>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c r="FT491" s="179"/>
      <c r="FU491" s="179"/>
      <c r="FV491" s="179"/>
      <c r="FW491" s="179"/>
      <c r="FX491" s="179"/>
      <c r="FY491" s="179"/>
      <c r="FZ491" s="179"/>
      <c r="GA491" s="179"/>
      <c r="GB491" s="179"/>
      <c r="GC491" s="179"/>
      <c r="GD491" s="179"/>
      <c r="GE491" s="179"/>
      <c r="GF491" s="179"/>
      <c r="GG491" s="179"/>
      <c r="GH491" s="179"/>
      <c r="GI491" s="179"/>
      <c r="GJ491" s="179"/>
      <c r="GK491" s="179"/>
      <c r="GL491" s="179"/>
      <c r="GM491" s="179"/>
      <c r="GN491" s="179"/>
      <c r="GO491" s="179"/>
      <c r="GP491" s="179"/>
      <c r="GQ491" s="179"/>
      <c r="GR491" s="179"/>
      <c r="GS491" s="179"/>
    </row>
    <row r="492" spans="1:201">
      <c r="A492" s="177"/>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c r="FT492" s="179"/>
      <c r="FU492" s="179"/>
      <c r="FV492" s="179"/>
      <c r="FW492" s="179"/>
      <c r="FX492" s="179"/>
      <c r="FY492" s="179"/>
      <c r="FZ492" s="179"/>
      <c r="GA492" s="179"/>
      <c r="GB492" s="179"/>
      <c r="GC492" s="179"/>
      <c r="GD492" s="179"/>
      <c r="GE492" s="179"/>
      <c r="GF492" s="179"/>
      <c r="GG492" s="179"/>
      <c r="GH492" s="179"/>
      <c r="GI492" s="179"/>
      <c r="GJ492" s="179"/>
      <c r="GK492" s="179"/>
      <c r="GL492" s="179"/>
      <c r="GM492" s="179"/>
      <c r="GN492" s="179"/>
      <c r="GO492" s="179"/>
      <c r="GP492" s="179"/>
      <c r="GQ492" s="179"/>
      <c r="GR492" s="179"/>
      <c r="GS492" s="179"/>
    </row>
    <row r="493" spans="1:201">
      <c r="A493" s="177"/>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c r="FT493" s="179"/>
      <c r="FU493" s="179"/>
      <c r="FV493" s="179"/>
      <c r="FW493" s="179"/>
      <c r="FX493" s="179"/>
      <c r="FY493" s="179"/>
      <c r="FZ493" s="179"/>
      <c r="GA493" s="179"/>
      <c r="GB493" s="179"/>
      <c r="GC493" s="179"/>
      <c r="GD493" s="179"/>
      <c r="GE493" s="179"/>
      <c r="GF493" s="179"/>
      <c r="GG493" s="179"/>
      <c r="GH493" s="179"/>
      <c r="GI493" s="179"/>
      <c r="GJ493" s="179"/>
      <c r="GK493" s="179"/>
      <c r="GL493" s="179"/>
      <c r="GM493" s="179"/>
      <c r="GN493" s="179"/>
      <c r="GO493" s="179"/>
      <c r="GP493" s="179"/>
      <c r="GQ493" s="179"/>
      <c r="GR493" s="179"/>
      <c r="GS493" s="179"/>
    </row>
    <row r="494" spans="1:201">
      <c r="A494" s="177"/>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c r="FT494" s="179"/>
      <c r="FU494" s="179"/>
      <c r="FV494" s="179"/>
      <c r="FW494" s="179"/>
      <c r="FX494" s="179"/>
      <c r="FY494" s="179"/>
      <c r="FZ494" s="179"/>
      <c r="GA494" s="179"/>
      <c r="GB494" s="179"/>
      <c r="GC494" s="179"/>
      <c r="GD494" s="179"/>
      <c r="GE494" s="179"/>
      <c r="GF494" s="179"/>
      <c r="GG494" s="179"/>
      <c r="GH494" s="179"/>
      <c r="GI494" s="179"/>
      <c r="GJ494" s="179"/>
      <c r="GK494" s="179"/>
      <c r="GL494" s="179"/>
      <c r="GM494" s="179"/>
      <c r="GN494" s="179"/>
      <c r="GO494" s="179"/>
      <c r="GP494" s="179"/>
      <c r="GQ494" s="179"/>
      <c r="GR494" s="179"/>
      <c r="GS494" s="179"/>
    </row>
    <row r="495" spans="1:201">
      <c r="A495" s="177"/>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c r="FT495" s="179"/>
      <c r="FU495" s="179"/>
      <c r="FV495" s="179"/>
      <c r="FW495" s="179"/>
      <c r="FX495" s="179"/>
      <c r="FY495" s="179"/>
      <c r="FZ495" s="179"/>
      <c r="GA495" s="179"/>
      <c r="GB495" s="179"/>
      <c r="GC495" s="179"/>
      <c r="GD495" s="179"/>
      <c r="GE495" s="179"/>
      <c r="GF495" s="179"/>
      <c r="GG495" s="179"/>
      <c r="GH495" s="179"/>
      <c r="GI495" s="179"/>
      <c r="GJ495" s="179"/>
      <c r="GK495" s="179"/>
      <c r="GL495" s="179"/>
      <c r="GM495" s="179"/>
      <c r="GN495" s="179"/>
      <c r="GO495" s="179"/>
      <c r="GP495" s="179"/>
      <c r="GQ495" s="179"/>
      <c r="GR495" s="179"/>
      <c r="GS495" s="179"/>
    </row>
    <row r="496" spans="1:201">
      <c r="A496" s="177"/>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c r="FT496" s="179"/>
      <c r="FU496" s="179"/>
      <c r="FV496" s="179"/>
      <c r="FW496" s="179"/>
      <c r="FX496" s="179"/>
      <c r="FY496" s="179"/>
      <c r="FZ496" s="179"/>
      <c r="GA496" s="179"/>
      <c r="GB496" s="179"/>
      <c r="GC496" s="179"/>
      <c r="GD496" s="179"/>
      <c r="GE496" s="179"/>
      <c r="GF496" s="179"/>
      <c r="GG496" s="179"/>
      <c r="GH496" s="179"/>
      <c r="GI496" s="179"/>
      <c r="GJ496" s="179"/>
      <c r="GK496" s="179"/>
      <c r="GL496" s="179"/>
      <c r="GM496" s="179"/>
      <c r="GN496" s="179"/>
      <c r="GO496" s="179"/>
      <c r="GP496" s="179"/>
      <c r="GQ496" s="179"/>
      <c r="GR496" s="179"/>
      <c r="GS496" s="179"/>
    </row>
    <row r="497" spans="1:201">
      <c r="A497" s="177"/>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c r="FT497" s="179"/>
      <c r="FU497" s="179"/>
      <c r="FV497" s="179"/>
      <c r="FW497" s="179"/>
      <c r="FX497" s="179"/>
      <c r="FY497" s="179"/>
      <c r="FZ497" s="179"/>
      <c r="GA497" s="179"/>
      <c r="GB497" s="179"/>
      <c r="GC497" s="179"/>
      <c r="GD497" s="179"/>
      <c r="GE497" s="179"/>
      <c r="GF497" s="179"/>
      <c r="GG497" s="179"/>
      <c r="GH497" s="179"/>
      <c r="GI497" s="179"/>
      <c r="GJ497" s="179"/>
      <c r="GK497" s="179"/>
      <c r="GL497" s="179"/>
      <c r="GM497" s="179"/>
      <c r="GN497" s="179"/>
      <c r="GO497" s="179"/>
      <c r="GP497" s="179"/>
      <c r="GQ497" s="179"/>
      <c r="GR497" s="179"/>
      <c r="GS497" s="179"/>
    </row>
    <row r="498" spans="1:201">
      <c r="A498" s="177"/>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c r="FT498" s="179"/>
      <c r="FU498" s="179"/>
      <c r="FV498" s="179"/>
      <c r="FW498" s="179"/>
      <c r="FX498" s="179"/>
      <c r="FY498" s="179"/>
      <c r="FZ498" s="179"/>
      <c r="GA498" s="179"/>
      <c r="GB498" s="179"/>
      <c r="GC498" s="179"/>
      <c r="GD498" s="179"/>
      <c r="GE498" s="179"/>
      <c r="GF498" s="179"/>
      <c r="GG498" s="179"/>
      <c r="GH498" s="179"/>
      <c r="GI498" s="179"/>
      <c r="GJ498" s="179"/>
      <c r="GK498" s="179"/>
      <c r="GL498" s="179"/>
      <c r="GM498" s="179"/>
      <c r="GN498" s="179"/>
      <c r="GO498" s="179"/>
      <c r="GP498" s="179"/>
      <c r="GQ498" s="179"/>
      <c r="GR498" s="179"/>
      <c r="GS498" s="179"/>
    </row>
    <row r="499" spans="1:201">
      <c r="A499" s="177"/>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c r="FT499" s="179"/>
      <c r="FU499" s="179"/>
      <c r="FV499" s="179"/>
      <c r="FW499" s="179"/>
      <c r="FX499" s="179"/>
      <c r="FY499" s="179"/>
      <c r="FZ499" s="179"/>
      <c r="GA499" s="179"/>
      <c r="GB499" s="179"/>
      <c r="GC499" s="179"/>
      <c r="GD499" s="179"/>
      <c r="GE499" s="179"/>
      <c r="GF499" s="179"/>
      <c r="GG499" s="179"/>
      <c r="GH499" s="179"/>
      <c r="GI499" s="179"/>
      <c r="GJ499" s="179"/>
      <c r="GK499" s="179"/>
      <c r="GL499" s="179"/>
      <c r="GM499" s="179"/>
      <c r="GN499" s="179"/>
      <c r="GO499" s="179"/>
      <c r="GP499" s="179"/>
      <c r="GQ499" s="179"/>
      <c r="GR499" s="179"/>
      <c r="GS499" s="179"/>
    </row>
    <row r="500" spans="1:201">
      <c r="A500" s="177"/>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c r="FT500" s="179"/>
      <c r="FU500" s="179"/>
      <c r="FV500" s="179"/>
      <c r="FW500" s="179"/>
      <c r="FX500" s="179"/>
      <c r="FY500" s="179"/>
      <c r="FZ500" s="179"/>
      <c r="GA500" s="179"/>
      <c r="GB500" s="179"/>
      <c r="GC500" s="179"/>
      <c r="GD500" s="179"/>
      <c r="GE500" s="179"/>
      <c r="GF500" s="179"/>
      <c r="GG500" s="179"/>
      <c r="GH500" s="179"/>
      <c r="GI500" s="179"/>
      <c r="GJ500" s="179"/>
      <c r="GK500" s="179"/>
      <c r="GL500" s="179"/>
      <c r="GM500" s="179"/>
      <c r="GN500" s="179"/>
      <c r="GO500" s="179"/>
      <c r="GP500" s="179"/>
      <c r="GQ500" s="179"/>
      <c r="GR500" s="179"/>
      <c r="GS500" s="179"/>
    </row>
    <row r="501" spans="1:201">
      <c r="A501" s="177"/>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c r="FT501" s="179"/>
      <c r="FU501" s="179"/>
      <c r="FV501" s="179"/>
      <c r="FW501" s="179"/>
      <c r="FX501" s="179"/>
      <c r="FY501" s="179"/>
      <c r="FZ501" s="179"/>
      <c r="GA501" s="179"/>
      <c r="GB501" s="179"/>
      <c r="GC501" s="179"/>
      <c r="GD501" s="179"/>
      <c r="GE501" s="179"/>
      <c r="GF501" s="179"/>
      <c r="GG501" s="179"/>
      <c r="GH501" s="179"/>
      <c r="GI501" s="179"/>
      <c r="GJ501" s="179"/>
      <c r="GK501" s="179"/>
      <c r="GL501" s="179"/>
      <c r="GM501" s="179"/>
      <c r="GN501" s="179"/>
      <c r="GO501" s="179"/>
      <c r="GP501" s="179"/>
      <c r="GQ501" s="179"/>
      <c r="GR501" s="179"/>
      <c r="GS501" s="179"/>
    </row>
    <row r="502" spans="1:201">
      <c r="A502" s="177"/>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c r="FT502" s="179"/>
      <c r="FU502" s="179"/>
      <c r="FV502" s="179"/>
      <c r="FW502" s="179"/>
      <c r="FX502" s="179"/>
      <c r="FY502" s="179"/>
      <c r="FZ502" s="179"/>
      <c r="GA502" s="179"/>
      <c r="GB502" s="179"/>
      <c r="GC502" s="179"/>
      <c r="GD502" s="179"/>
      <c r="GE502" s="179"/>
      <c r="GF502" s="179"/>
      <c r="GG502" s="179"/>
      <c r="GH502" s="179"/>
      <c r="GI502" s="179"/>
      <c r="GJ502" s="179"/>
      <c r="GK502" s="179"/>
      <c r="GL502" s="179"/>
      <c r="GM502" s="179"/>
      <c r="GN502" s="179"/>
      <c r="GO502" s="179"/>
      <c r="GP502" s="179"/>
      <c r="GQ502" s="179"/>
      <c r="GR502" s="179"/>
      <c r="GS502" s="179"/>
    </row>
    <row r="503" spans="1:201">
      <c r="A503" s="177"/>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c r="FT503" s="179"/>
      <c r="FU503" s="179"/>
      <c r="FV503" s="179"/>
      <c r="FW503" s="179"/>
      <c r="FX503" s="179"/>
      <c r="FY503" s="179"/>
      <c r="FZ503" s="179"/>
      <c r="GA503" s="179"/>
      <c r="GB503" s="179"/>
      <c r="GC503" s="179"/>
      <c r="GD503" s="179"/>
      <c r="GE503" s="179"/>
      <c r="GF503" s="179"/>
      <c r="GG503" s="179"/>
      <c r="GH503" s="179"/>
      <c r="GI503" s="179"/>
      <c r="GJ503" s="179"/>
      <c r="GK503" s="179"/>
      <c r="GL503" s="179"/>
      <c r="GM503" s="179"/>
      <c r="GN503" s="179"/>
      <c r="GO503" s="179"/>
      <c r="GP503" s="179"/>
      <c r="GQ503" s="179"/>
      <c r="GR503" s="179"/>
      <c r="GS503" s="179"/>
    </row>
    <row r="504" spans="1:201">
      <c r="A504" s="177"/>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c r="FT504" s="179"/>
      <c r="FU504" s="179"/>
      <c r="FV504" s="179"/>
      <c r="FW504" s="179"/>
      <c r="FX504" s="179"/>
      <c r="FY504" s="179"/>
      <c r="FZ504" s="179"/>
      <c r="GA504" s="179"/>
      <c r="GB504" s="179"/>
      <c r="GC504" s="179"/>
      <c r="GD504" s="179"/>
      <c r="GE504" s="179"/>
      <c r="GF504" s="179"/>
      <c r="GG504" s="179"/>
      <c r="GH504" s="179"/>
      <c r="GI504" s="179"/>
      <c r="GJ504" s="179"/>
      <c r="GK504" s="179"/>
      <c r="GL504" s="179"/>
      <c r="GM504" s="179"/>
      <c r="GN504" s="179"/>
      <c r="GO504" s="179"/>
      <c r="GP504" s="179"/>
      <c r="GQ504" s="179"/>
      <c r="GR504" s="179"/>
      <c r="GS504" s="179"/>
    </row>
    <row r="505" spans="1:201">
      <c r="A505" s="177"/>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c r="FT505" s="179"/>
      <c r="FU505" s="179"/>
      <c r="FV505" s="179"/>
      <c r="FW505" s="179"/>
      <c r="FX505" s="179"/>
      <c r="FY505" s="179"/>
      <c r="FZ505" s="179"/>
      <c r="GA505" s="179"/>
      <c r="GB505" s="179"/>
      <c r="GC505" s="179"/>
      <c r="GD505" s="179"/>
      <c r="GE505" s="179"/>
      <c r="GF505" s="179"/>
      <c r="GG505" s="179"/>
      <c r="GH505" s="179"/>
      <c r="GI505" s="179"/>
      <c r="GJ505" s="179"/>
      <c r="GK505" s="179"/>
      <c r="GL505" s="179"/>
      <c r="GM505" s="179"/>
      <c r="GN505" s="179"/>
      <c r="GO505" s="179"/>
      <c r="GP505" s="179"/>
      <c r="GQ505" s="179"/>
      <c r="GR505" s="179"/>
      <c r="GS505" s="179"/>
    </row>
    <row r="506" spans="1:201">
      <c r="A506" s="177"/>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c r="FT506" s="179"/>
      <c r="FU506" s="179"/>
      <c r="FV506" s="179"/>
      <c r="FW506" s="179"/>
      <c r="FX506" s="179"/>
      <c r="FY506" s="179"/>
      <c r="FZ506" s="179"/>
      <c r="GA506" s="179"/>
      <c r="GB506" s="179"/>
      <c r="GC506" s="179"/>
      <c r="GD506" s="179"/>
      <c r="GE506" s="179"/>
      <c r="GF506" s="179"/>
      <c r="GG506" s="179"/>
      <c r="GH506" s="179"/>
      <c r="GI506" s="179"/>
      <c r="GJ506" s="179"/>
      <c r="GK506" s="179"/>
      <c r="GL506" s="179"/>
      <c r="GM506" s="179"/>
      <c r="GN506" s="179"/>
      <c r="GO506" s="179"/>
      <c r="GP506" s="179"/>
      <c r="GQ506" s="179"/>
      <c r="GR506" s="179"/>
      <c r="GS506" s="179"/>
    </row>
    <row r="507" spans="1:201">
      <c r="A507" s="177"/>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c r="FT507" s="179"/>
      <c r="FU507" s="179"/>
      <c r="FV507" s="179"/>
      <c r="FW507" s="179"/>
      <c r="FX507" s="179"/>
      <c r="FY507" s="179"/>
      <c r="FZ507" s="179"/>
      <c r="GA507" s="179"/>
      <c r="GB507" s="179"/>
      <c r="GC507" s="179"/>
      <c r="GD507" s="179"/>
      <c r="GE507" s="179"/>
      <c r="GF507" s="179"/>
      <c r="GG507" s="179"/>
      <c r="GH507" s="179"/>
      <c r="GI507" s="179"/>
      <c r="GJ507" s="179"/>
      <c r="GK507" s="179"/>
      <c r="GL507" s="179"/>
      <c r="GM507" s="179"/>
      <c r="GN507" s="179"/>
      <c r="GO507" s="179"/>
      <c r="GP507" s="179"/>
      <c r="GQ507" s="179"/>
      <c r="GR507" s="179"/>
      <c r="GS507" s="179"/>
    </row>
    <row r="508" spans="1:201">
      <c r="A508" s="177"/>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c r="FT508" s="179"/>
      <c r="FU508" s="179"/>
      <c r="FV508" s="179"/>
      <c r="FW508" s="179"/>
      <c r="FX508" s="179"/>
      <c r="FY508" s="179"/>
      <c r="FZ508" s="179"/>
      <c r="GA508" s="179"/>
      <c r="GB508" s="179"/>
      <c r="GC508" s="179"/>
      <c r="GD508" s="179"/>
      <c r="GE508" s="179"/>
      <c r="GF508" s="179"/>
      <c r="GG508" s="179"/>
      <c r="GH508" s="179"/>
      <c r="GI508" s="179"/>
      <c r="GJ508" s="179"/>
      <c r="GK508" s="179"/>
      <c r="GL508" s="179"/>
      <c r="GM508" s="179"/>
      <c r="GN508" s="179"/>
      <c r="GO508" s="179"/>
      <c r="GP508" s="179"/>
      <c r="GQ508" s="179"/>
      <c r="GR508" s="179"/>
      <c r="GS508" s="179"/>
    </row>
    <row r="509" spans="1:201">
      <c r="A509" s="177"/>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c r="FT509" s="179"/>
      <c r="FU509" s="179"/>
      <c r="FV509" s="179"/>
      <c r="FW509" s="179"/>
      <c r="FX509" s="179"/>
      <c r="FY509" s="179"/>
      <c r="FZ509" s="179"/>
      <c r="GA509" s="179"/>
      <c r="GB509" s="179"/>
      <c r="GC509" s="179"/>
      <c r="GD509" s="179"/>
      <c r="GE509" s="179"/>
      <c r="GF509" s="179"/>
      <c r="GG509" s="179"/>
      <c r="GH509" s="179"/>
      <c r="GI509" s="179"/>
      <c r="GJ509" s="179"/>
      <c r="GK509" s="179"/>
      <c r="GL509" s="179"/>
      <c r="GM509" s="179"/>
      <c r="GN509" s="179"/>
      <c r="GO509" s="179"/>
      <c r="GP509" s="179"/>
      <c r="GQ509" s="179"/>
      <c r="GR509" s="179"/>
      <c r="GS509" s="179"/>
    </row>
    <row r="510" spans="1:201">
      <c r="A510" s="177"/>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c r="FT510" s="179"/>
      <c r="FU510" s="179"/>
      <c r="FV510" s="179"/>
      <c r="FW510" s="179"/>
      <c r="FX510" s="179"/>
      <c r="FY510" s="179"/>
      <c r="FZ510" s="179"/>
      <c r="GA510" s="179"/>
      <c r="GB510" s="179"/>
      <c r="GC510" s="179"/>
      <c r="GD510" s="179"/>
      <c r="GE510" s="179"/>
      <c r="GF510" s="179"/>
      <c r="GG510" s="179"/>
      <c r="GH510" s="179"/>
      <c r="GI510" s="179"/>
      <c r="GJ510" s="179"/>
      <c r="GK510" s="179"/>
      <c r="GL510" s="179"/>
      <c r="GM510" s="179"/>
      <c r="GN510" s="179"/>
      <c r="GO510" s="179"/>
      <c r="GP510" s="179"/>
      <c r="GQ510" s="179"/>
      <c r="GR510" s="179"/>
      <c r="GS510" s="179"/>
    </row>
    <row r="511" spans="1:201">
      <c r="A511" s="177"/>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c r="FT511" s="179"/>
      <c r="FU511" s="179"/>
      <c r="FV511" s="179"/>
      <c r="FW511" s="179"/>
      <c r="FX511" s="179"/>
      <c r="FY511" s="179"/>
      <c r="FZ511" s="179"/>
      <c r="GA511" s="179"/>
      <c r="GB511" s="179"/>
      <c r="GC511" s="179"/>
      <c r="GD511" s="179"/>
      <c r="GE511" s="179"/>
      <c r="GF511" s="179"/>
      <c r="GG511" s="179"/>
      <c r="GH511" s="179"/>
      <c r="GI511" s="179"/>
      <c r="GJ511" s="179"/>
      <c r="GK511" s="179"/>
      <c r="GL511" s="179"/>
      <c r="GM511" s="179"/>
      <c r="GN511" s="179"/>
      <c r="GO511" s="179"/>
      <c r="GP511" s="179"/>
      <c r="GQ511" s="179"/>
      <c r="GR511" s="179"/>
      <c r="GS511" s="179"/>
    </row>
    <row r="512" spans="1:201">
      <c r="A512" s="177"/>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c r="FT512" s="179"/>
      <c r="FU512" s="179"/>
      <c r="FV512" s="179"/>
      <c r="FW512" s="179"/>
      <c r="FX512" s="179"/>
      <c r="FY512" s="179"/>
      <c r="FZ512" s="179"/>
      <c r="GA512" s="179"/>
      <c r="GB512" s="179"/>
      <c r="GC512" s="179"/>
      <c r="GD512" s="179"/>
      <c r="GE512" s="179"/>
      <c r="GF512" s="179"/>
      <c r="GG512" s="179"/>
      <c r="GH512" s="179"/>
      <c r="GI512" s="179"/>
      <c r="GJ512" s="179"/>
      <c r="GK512" s="179"/>
      <c r="GL512" s="179"/>
      <c r="GM512" s="179"/>
      <c r="GN512" s="179"/>
      <c r="GO512" s="179"/>
      <c r="GP512" s="179"/>
      <c r="GQ512" s="179"/>
      <c r="GR512" s="179"/>
      <c r="GS512" s="179"/>
    </row>
    <row r="513" spans="1:201">
      <c r="A513" s="177"/>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c r="FT513" s="179"/>
      <c r="FU513" s="179"/>
      <c r="FV513" s="179"/>
      <c r="FW513" s="179"/>
      <c r="FX513" s="179"/>
      <c r="FY513" s="179"/>
      <c r="FZ513" s="179"/>
      <c r="GA513" s="179"/>
      <c r="GB513" s="179"/>
      <c r="GC513" s="179"/>
      <c r="GD513" s="179"/>
      <c r="GE513" s="179"/>
      <c r="GF513" s="179"/>
      <c r="GG513" s="179"/>
      <c r="GH513" s="179"/>
      <c r="GI513" s="179"/>
      <c r="GJ513" s="179"/>
      <c r="GK513" s="179"/>
      <c r="GL513" s="179"/>
      <c r="GM513" s="179"/>
      <c r="GN513" s="179"/>
      <c r="GO513" s="179"/>
      <c r="GP513" s="179"/>
      <c r="GQ513" s="179"/>
      <c r="GR513" s="179"/>
      <c r="GS513" s="179"/>
    </row>
    <row r="514" spans="1:201">
      <c r="A514" s="177"/>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c r="FT514" s="179"/>
      <c r="FU514" s="179"/>
      <c r="FV514" s="179"/>
      <c r="FW514" s="179"/>
      <c r="FX514" s="179"/>
      <c r="FY514" s="179"/>
      <c r="FZ514" s="179"/>
      <c r="GA514" s="179"/>
      <c r="GB514" s="179"/>
      <c r="GC514" s="179"/>
      <c r="GD514" s="179"/>
      <c r="GE514" s="179"/>
      <c r="GF514" s="179"/>
      <c r="GG514" s="179"/>
      <c r="GH514" s="179"/>
      <c r="GI514" s="179"/>
      <c r="GJ514" s="179"/>
      <c r="GK514" s="179"/>
      <c r="GL514" s="179"/>
      <c r="GM514" s="179"/>
      <c r="GN514" s="179"/>
      <c r="GO514" s="179"/>
      <c r="GP514" s="179"/>
      <c r="GQ514" s="179"/>
      <c r="GR514" s="179"/>
      <c r="GS514" s="179"/>
    </row>
    <row r="515" spans="1:201">
      <c r="A515" s="177"/>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c r="FT515" s="179"/>
      <c r="FU515" s="179"/>
      <c r="FV515" s="179"/>
      <c r="FW515" s="179"/>
      <c r="FX515" s="179"/>
      <c r="FY515" s="179"/>
      <c r="FZ515" s="179"/>
      <c r="GA515" s="179"/>
      <c r="GB515" s="179"/>
      <c r="GC515" s="179"/>
      <c r="GD515" s="179"/>
      <c r="GE515" s="179"/>
      <c r="GF515" s="179"/>
      <c r="GG515" s="179"/>
      <c r="GH515" s="179"/>
      <c r="GI515" s="179"/>
      <c r="GJ515" s="179"/>
      <c r="GK515" s="179"/>
      <c r="GL515" s="179"/>
      <c r="GM515" s="179"/>
      <c r="GN515" s="179"/>
      <c r="GO515" s="179"/>
      <c r="GP515" s="179"/>
      <c r="GQ515" s="179"/>
      <c r="GR515" s="179"/>
      <c r="GS515" s="179"/>
    </row>
    <row r="516" spans="1:201">
      <c r="A516" s="177"/>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c r="FT516" s="179"/>
      <c r="FU516" s="179"/>
      <c r="FV516" s="179"/>
      <c r="FW516" s="179"/>
      <c r="FX516" s="179"/>
      <c r="FY516" s="179"/>
      <c r="FZ516" s="179"/>
      <c r="GA516" s="179"/>
      <c r="GB516" s="179"/>
      <c r="GC516" s="179"/>
      <c r="GD516" s="179"/>
      <c r="GE516" s="179"/>
      <c r="GF516" s="179"/>
      <c r="GG516" s="179"/>
      <c r="GH516" s="179"/>
      <c r="GI516" s="179"/>
      <c r="GJ516" s="179"/>
      <c r="GK516" s="179"/>
      <c r="GL516" s="179"/>
      <c r="GM516" s="179"/>
      <c r="GN516" s="179"/>
      <c r="GO516" s="179"/>
      <c r="GP516" s="179"/>
      <c r="GQ516" s="179"/>
      <c r="GR516" s="179"/>
      <c r="GS516" s="179"/>
    </row>
    <row r="517" spans="1:201">
      <c r="A517" s="177"/>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c r="FT517" s="179"/>
      <c r="FU517" s="179"/>
      <c r="FV517" s="179"/>
      <c r="FW517" s="179"/>
      <c r="FX517" s="179"/>
      <c r="FY517" s="179"/>
      <c r="FZ517" s="179"/>
      <c r="GA517" s="179"/>
      <c r="GB517" s="179"/>
      <c r="GC517" s="179"/>
      <c r="GD517" s="179"/>
      <c r="GE517" s="179"/>
      <c r="GF517" s="179"/>
      <c r="GG517" s="179"/>
      <c r="GH517" s="179"/>
      <c r="GI517" s="179"/>
      <c r="GJ517" s="179"/>
      <c r="GK517" s="179"/>
      <c r="GL517" s="179"/>
      <c r="GM517" s="179"/>
      <c r="GN517" s="179"/>
      <c r="GO517" s="179"/>
      <c r="GP517" s="179"/>
      <c r="GQ517" s="179"/>
      <c r="GR517" s="179"/>
      <c r="GS517" s="179"/>
    </row>
    <row r="518" spans="1:201">
      <c r="A518" s="177"/>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c r="FT518" s="179"/>
      <c r="FU518" s="179"/>
      <c r="FV518" s="179"/>
      <c r="FW518" s="179"/>
      <c r="FX518" s="179"/>
      <c r="FY518" s="179"/>
      <c r="FZ518" s="179"/>
      <c r="GA518" s="179"/>
      <c r="GB518" s="179"/>
      <c r="GC518" s="179"/>
      <c r="GD518" s="179"/>
      <c r="GE518" s="179"/>
      <c r="GF518" s="179"/>
      <c r="GG518" s="179"/>
      <c r="GH518" s="179"/>
      <c r="GI518" s="179"/>
      <c r="GJ518" s="179"/>
      <c r="GK518" s="179"/>
      <c r="GL518" s="179"/>
      <c r="GM518" s="179"/>
      <c r="GN518" s="179"/>
      <c r="GO518" s="179"/>
      <c r="GP518" s="179"/>
      <c r="GQ518" s="179"/>
      <c r="GR518" s="179"/>
      <c r="GS518" s="179"/>
    </row>
    <row r="519" spans="1:201">
      <c r="A519" s="177"/>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c r="FT519" s="179"/>
      <c r="FU519" s="179"/>
      <c r="FV519" s="179"/>
      <c r="FW519" s="179"/>
      <c r="FX519" s="179"/>
      <c r="FY519" s="179"/>
      <c r="FZ519" s="179"/>
      <c r="GA519" s="179"/>
      <c r="GB519" s="179"/>
      <c r="GC519" s="179"/>
      <c r="GD519" s="179"/>
      <c r="GE519" s="179"/>
      <c r="GF519" s="179"/>
      <c r="GG519" s="179"/>
      <c r="GH519" s="179"/>
      <c r="GI519" s="179"/>
      <c r="GJ519" s="179"/>
      <c r="GK519" s="179"/>
      <c r="GL519" s="179"/>
      <c r="GM519" s="179"/>
      <c r="GN519" s="179"/>
      <c r="GO519" s="179"/>
      <c r="GP519" s="179"/>
      <c r="GQ519" s="179"/>
      <c r="GR519" s="179"/>
      <c r="GS519" s="179"/>
    </row>
    <row r="520" spans="1:201">
      <c r="A520" s="177"/>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c r="FT520" s="179"/>
      <c r="FU520" s="179"/>
      <c r="FV520" s="179"/>
      <c r="FW520" s="179"/>
      <c r="FX520" s="179"/>
      <c r="FY520" s="179"/>
      <c r="FZ520" s="179"/>
      <c r="GA520" s="179"/>
      <c r="GB520" s="179"/>
      <c r="GC520" s="179"/>
      <c r="GD520" s="179"/>
      <c r="GE520" s="179"/>
      <c r="GF520" s="179"/>
      <c r="GG520" s="179"/>
      <c r="GH520" s="179"/>
      <c r="GI520" s="179"/>
      <c r="GJ520" s="179"/>
      <c r="GK520" s="179"/>
      <c r="GL520" s="179"/>
      <c r="GM520" s="179"/>
      <c r="GN520" s="179"/>
      <c r="GO520" s="179"/>
      <c r="GP520" s="179"/>
      <c r="GQ520" s="179"/>
      <c r="GR520" s="179"/>
      <c r="GS520" s="179"/>
    </row>
    <row r="521" spans="1:201">
      <c r="A521" s="177"/>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c r="FT521" s="179"/>
      <c r="FU521" s="179"/>
      <c r="FV521" s="179"/>
      <c r="FW521" s="179"/>
      <c r="FX521" s="179"/>
      <c r="FY521" s="179"/>
      <c r="FZ521" s="179"/>
      <c r="GA521" s="179"/>
      <c r="GB521" s="179"/>
      <c r="GC521" s="179"/>
      <c r="GD521" s="179"/>
      <c r="GE521" s="179"/>
      <c r="GF521" s="179"/>
      <c r="GG521" s="179"/>
      <c r="GH521" s="179"/>
      <c r="GI521" s="179"/>
      <c r="GJ521" s="179"/>
      <c r="GK521" s="179"/>
      <c r="GL521" s="179"/>
      <c r="GM521" s="179"/>
      <c r="GN521" s="179"/>
      <c r="GO521" s="179"/>
      <c r="GP521" s="179"/>
      <c r="GQ521" s="179"/>
      <c r="GR521" s="179"/>
      <c r="GS521" s="179"/>
    </row>
    <row r="522" spans="1:201">
      <c r="A522" s="177"/>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c r="FT522" s="179"/>
      <c r="FU522" s="179"/>
      <c r="FV522" s="179"/>
      <c r="FW522" s="179"/>
      <c r="FX522" s="179"/>
      <c r="FY522" s="179"/>
      <c r="FZ522" s="179"/>
      <c r="GA522" s="179"/>
      <c r="GB522" s="179"/>
      <c r="GC522" s="179"/>
      <c r="GD522" s="179"/>
      <c r="GE522" s="179"/>
      <c r="GF522" s="179"/>
      <c r="GG522" s="179"/>
      <c r="GH522" s="179"/>
      <c r="GI522" s="179"/>
      <c r="GJ522" s="179"/>
      <c r="GK522" s="179"/>
      <c r="GL522" s="179"/>
      <c r="GM522" s="179"/>
      <c r="GN522" s="179"/>
      <c r="GO522" s="179"/>
      <c r="GP522" s="179"/>
      <c r="GQ522" s="179"/>
      <c r="GR522" s="179"/>
      <c r="GS522" s="179"/>
    </row>
    <row r="523" spans="1:201">
      <c r="A523" s="177"/>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c r="FT523" s="179"/>
      <c r="FU523" s="179"/>
      <c r="FV523" s="179"/>
      <c r="FW523" s="179"/>
      <c r="FX523" s="179"/>
      <c r="FY523" s="179"/>
      <c r="FZ523" s="179"/>
      <c r="GA523" s="179"/>
      <c r="GB523" s="179"/>
      <c r="GC523" s="179"/>
      <c r="GD523" s="179"/>
      <c r="GE523" s="179"/>
      <c r="GF523" s="179"/>
      <c r="GG523" s="179"/>
      <c r="GH523" s="179"/>
      <c r="GI523" s="179"/>
      <c r="GJ523" s="179"/>
      <c r="GK523" s="179"/>
      <c r="GL523" s="179"/>
      <c r="GM523" s="179"/>
      <c r="GN523" s="179"/>
      <c r="GO523" s="179"/>
      <c r="GP523" s="179"/>
      <c r="GQ523" s="179"/>
      <c r="GR523" s="179"/>
      <c r="GS523" s="179"/>
    </row>
    <row r="524" spans="1:201">
      <c r="A524" s="177"/>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c r="FT524" s="179"/>
      <c r="FU524" s="179"/>
      <c r="FV524" s="179"/>
      <c r="FW524" s="179"/>
      <c r="FX524" s="179"/>
      <c r="FY524" s="179"/>
      <c r="FZ524" s="179"/>
      <c r="GA524" s="179"/>
      <c r="GB524" s="179"/>
      <c r="GC524" s="179"/>
      <c r="GD524" s="179"/>
      <c r="GE524" s="179"/>
      <c r="GF524" s="179"/>
      <c r="GG524" s="179"/>
      <c r="GH524" s="179"/>
      <c r="GI524" s="179"/>
      <c r="GJ524" s="179"/>
      <c r="GK524" s="179"/>
      <c r="GL524" s="179"/>
      <c r="GM524" s="179"/>
      <c r="GN524" s="179"/>
      <c r="GO524" s="179"/>
      <c r="GP524" s="179"/>
      <c r="GQ524" s="179"/>
      <c r="GR524" s="179"/>
      <c r="GS524" s="179"/>
    </row>
    <row r="525" spans="1:201">
      <c r="A525" s="177"/>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c r="FT525" s="179"/>
      <c r="FU525" s="179"/>
      <c r="FV525" s="179"/>
      <c r="FW525" s="179"/>
      <c r="FX525" s="179"/>
      <c r="FY525" s="179"/>
      <c r="FZ525" s="179"/>
      <c r="GA525" s="179"/>
      <c r="GB525" s="179"/>
      <c r="GC525" s="179"/>
      <c r="GD525" s="179"/>
      <c r="GE525" s="179"/>
      <c r="GF525" s="179"/>
      <c r="GG525" s="179"/>
      <c r="GH525" s="179"/>
      <c r="GI525" s="179"/>
      <c r="GJ525" s="179"/>
      <c r="GK525" s="179"/>
      <c r="GL525" s="179"/>
      <c r="GM525" s="179"/>
      <c r="GN525" s="179"/>
      <c r="GO525" s="179"/>
      <c r="GP525" s="179"/>
      <c r="GQ525" s="179"/>
      <c r="GR525" s="179"/>
      <c r="GS525" s="179"/>
    </row>
    <row r="526" spans="1:201">
      <c r="A526" s="177"/>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c r="FT526" s="179"/>
      <c r="FU526" s="179"/>
      <c r="FV526" s="179"/>
      <c r="FW526" s="179"/>
      <c r="FX526" s="179"/>
      <c r="FY526" s="179"/>
      <c r="FZ526" s="179"/>
      <c r="GA526" s="179"/>
      <c r="GB526" s="179"/>
      <c r="GC526" s="179"/>
      <c r="GD526" s="179"/>
      <c r="GE526" s="179"/>
      <c r="GF526" s="179"/>
      <c r="GG526" s="179"/>
      <c r="GH526" s="179"/>
      <c r="GI526" s="179"/>
      <c r="GJ526" s="179"/>
      <c r="GK526" s="179"/>
      <c r="GL526" s="179"/>
      <c r="GM526" s="179"/>
      <c r="GN526" s="179"/>
      <c r="GO526" s="179"/>
      <c r="GP526" s="179"/>
      <c r="GQ526" s="179"/>
      <c r="GR526" s="179"/>
      <c r="GS526" s="179"/>
    </row>
    <row r="527" spans="1:201">
      <c r="A527" s="177"/>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c r="FT527" s="179"/>
      <c r="FU527" s="179"/>
      <c r="FV527" s="179"/>
      <c r="FW527" s="179"/>
      <c r="FX527" s="179"/>
      <c r="FY527" s="179"/>
      <c r="FZ527" s="179"/>
      <c r="GA527" s="179"/>
      <c r="GB527" s="179"/>
      <c r="GC527" s="179"/>
      <c r="GD527" s="179"/>
      <c r="GE527" s="179"/>
      <c r="GF527" s="179"/>
      <c r="GG527" s="179"/>
      <c r="GH527" s="179"/>
      <c r="GI527" s="179"/>
      <c r="GJ527" s="179"/>
      <c r="GK527" s="179"/>
      <c r="GL527" s="179"/>
      <c r="GM527" s="179"/>
      <c r="GN527" s="179"/>
      <c r="GO527" s="179"/>
      <c r="GP527" s="179"/>
      <c r="GQ527" s="179"/>
      <c r="GR527" s="179"/>
      <c r="GS527" s="179"/>
    </row>
    <row r="528" spans="1:201">
      <c r="A528" s="177"/>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c r="FT528" s="179"/>
      <c r="FU528" s="179"/>
      <c r="FV528" s="179"/>
      <c r="FW528" s="179"/>
      <c r="FX528" s="179"/>
      <c r="FY528" s="179"/>
      <c r="FZ528" s="179"/>
      <c r="GA528" s="179"/>
      <c r="GB528" s="179"/>
      <c r="GC528" s="179"/>
      <c r="GD528" s="179"/>
      <c r="GE528" s="179"/>
      <c r="GF528" s="179"/>
      <c r="GG528" s="179"/>
      <c r="GH528" s="179"/>
      <c r="GI528" s="179"/>
      <c r="GJ528" s="179"/>
      <c r="GK528" s="179"/>
      <c r="GL528" s="179"/>
      <c r="GM528" s="179"/>
      <c r="GN528" s="179"/>
      <c r="GO528" s="179"/>
      <c r="GP528" s="179"/>
      <c r="GQ528" s="179"/>
      <c r="GR528" s="179"/>
      <c r="GS528" s="179"/>
    </row>
    <row r="529" spans="1:201">
      <c r="A529" s="177"/>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c r="FT529" s="179"/>
      <c r="FU529" s="179"/>
      <c r="FV529" s="179"/>
      <c r="FW529" s="179"/>
      <c r="FX529" s="179"/>
      <c r="FY529" s="179"/>
      <c r="FZ529" s="179"/>
      <c r="GA529" s="179"/>
      <c r="GB529" s="179"/>
      <c r="GC529" s="179"/>
      <c r="GD529" s="179"/>
      <c r="GE529" s="179"/>
      <c r="GF529" s="179"/>
      <c r="GG529" s="179"/>
      <c r="GH529" s="179"/>
      <c r="GI529" s="179"/>
      <c r="GJ529" s="179"/>
      <c r="GK529" s="179"/>
      <c r="GL529" s="179"/>
      <c r="GM529" s="179"/>
      <c r="GN529" s="179"/>
      <c r="GO529" s="179"/>
      <c r="GP529" s="179"/>
      <c r="GQ529" s="179"/>
      <c r="GR529" s="179"/>
      <c r="GS529" s="179"/>
    </row>
    <row r="530" spans="1:201">
      <c r="A530" s="177"/>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c r="FT530" s="179"/>
      <c r="FU530" s="179"/>
      <c r="FV530" s="179"/>
      <c r="FW530" s="179"/>
      <c r="FX530" s="179"/>
      <c r="FY530" s="179"/>
      <c r="FZ530" s="179"/>
      <c r="GA530" s="179"/>
      <c r="GB530" s="179"/>
      <c r="GC530" s="179"/>
      <c r="GD530" s="179"/>
      <c r="GE530" s="179"/>
      <c r="GF530" s="179"/>
      <c r="GG530" s="179"/>
      <c r="GH530" s="179"/>
      <c r="GI530" s="179"/>
      <c r="GJ530" s="179"/>
      <c r="GK530" s="179"/>
      <c r="GL530" s="179"/>
      <c r="GM530" s="179"/>
      <c r="GN530" s="179"/>
      <c r="GO530" s="179"/>
      <c r="GP530" s="179"/>
      <c r="GQ530" s="179"/>
      <c r="GR530" s="179"/>
      <c r="GS530" s="179"/>
    </row>
    <row r="531" spans="1:201">
      <c r="A531" s="177"/>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c r="FT531" s="179"/>
      <c r="FU531" s="179"/>
      <c r="FV531" s="179"/>
      <c r="FW531" s="179"/>
      <c r="FX531" s="179"/>
      <c r="FY531" s="179"/>
      <c r="FZ531" s="179"/>
      <c r="GA531" s="179"/>
      <c r="GB531" s="179"/>
      <c r="GC531" s="179"/>
      <c r="GD531" s="179"/>
      <c r="GE531" s="179"/>
      <c r="GF531" s="179"/>
      <c r="GG531" s="179"/>
      <c r="GH531" s="179"/>
      <c r="GI531" s="179"/>
      <c r="GJ531" s="179"/>
      <c r="GK531" s="179"/>
      <c r="GL531" s="179"/>
      <c r="GM531" s="179"/>
      <c r="GN531" s="179"/>
      <c r="GO531" s="179"/>
      <c r="GP531" s="179"/>
      <c r="GQ531" s="179"/>
      <c r="GR531" s="179"/>
      <c r="GS531" s="179"/>
    </row>
    <row r="532" spans="1:201">
      <c r="A532" s="177"/>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c r="FT532" s="179"/>
      <c r="FU532" s="179"/>
      <c r="FV532" s="179"/>
      <c r="FW532" s="179"/>
      <c r="FX532" s="179"/>
      <c r="FY532" s="179"/>
      <c r="FZ532" s="179"/>
      <c r="GA532" s="179"/>
      <c r="GB532" s="179"/>
      <c r="GC532" s="179"/>
      <c r="GD532" s="179"/>
      <c r="GE532" s="179"/>
      <c r="GF532" s="179"/>
      <c r="GG532" s="179"/>
      <c r="GH532" s="179"/>
      <c r="GI532" s="179"/>
      <c r="GJ532" s="179"/>
      <c r="GK532" s="179"/>
      <c r="GL532" s="179"/>
      <c r="GM532" s="179"/>
      <c r="GN532" s="179"/>
      <c r="GO532" s="179"/>
      <c r="GP532" s="179"/>
      <c r="GQ532" s="179"/>
      <c r="GR532" s="179"/>
      <c r="GS532" s="179"/>
    </row>
    <row r="533" spans="1:201">
      <c r="A533" s="177"/>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c r="FT533" s="179"/>
      <c r="FU533" s="179"/>
      <c r="FV533" s="179"/>
      <c r="FW533" s="179"/>
      <c r="FX533" s="179"/>
      <c r="FY533" s="179"/>
      <c r="FZ533" s="179"/>
      <c r="GA533" s="179"/>
      <c r="GB533" s="179"/>
      <c r="GC533" s="179"/>
      <c r="GD533" s="179"/>
      <c r="GE533" s="179"/>
      <c r="GF533" s="179"/>
      <c r="GG533" s="179"/>
      <c r="GH533" s="179"/>
      <c r="GI533" s="179"/>
      <c r="GJ533" s="179"/>
      <c r="GK533" s="179"/>
      <c r="GL533" s="179"/>
      <c r="GM533" s="179"/>
      <c r="GN533" s="179"/>
      <c r="GO533" s="179"/>
      <c r="GP533" s="179"/>
      <c r="GQ533" s="179"/>
      <c r="GR533" s="179"/>
      <c r="GS533" s="179"/>
    </row>
    <row r="534" spans="1:201">
      <c r="A534" s="177"/>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c r="FT534" s="179"/>
      <c r="FU534" s="179"/>
      <c r="FV534" s="179"/>
      <c r="FW534" s="179"/>
      <c r="FX534" s="179"/>
      <c r="FY534" s="179"/>
      <c r="FZ534" s="179"/>
      <c r="GA534" s="179"/>
      <c r="GB534" s="179"/>
      <c r="GC534" s="179"/>
      <c r="GD534" s="179"/>
      <c r="GE534" s="179"/>
      <c r="GF534" s="179"/>
      <c r="GG534" s="179"/>
      <c r="GH534" s="179"/>
      <c r="GI534" s="179"/>
      <c r="GJ534" s="179"/>
      <c r="GK534" s="179"/>
      <c r="GL534" s="179"/>
      <c r="GM534" s="179"/>
      <c r="GN534" s="179"/>
      <c r="GO534" s="179"/>
      <c r="GP534" s="179"/>
      <c r="GQ534" s="179"/>
      <c r="GR534" s="179"/>
      <c r="GS534" s="179"/>
    </row>
    <row r="535" spans="1:201">
      <c r="A535" s="177"/>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c r="FT535" s="179"/>
      <c r="FU535" s="179"/>
      <c r="FV535" s="179"/>
      <c r="FW535" s="179"/>
      <c r="FX535" s="179"/>
      <c r="FY535" s="179"/>
      <c r="FZ535" s="179"/>
      <c r="GA535" s="179"/>
      <c r="GB535" s="179"/>
      <c r="GC535" s="179"/>
      <c r="GD535" s="179"/>
      <c r="GE535" s="179"/>
      <c r="GF535" s="179"/>
      <c r="GG535" s="179"/>
      <c r="GH535" s="179"/>
      <c r="GI535" s="179"/>
      <c r="GJ535" s="179"/>
      <c r="GK535" s="179"/>
      <c r="GL535" s="179"/>
      <c r="GM535" s="179"/>
      <c r="GN535" s="179"/>
      <c r="GO535" s="179"/>
      <c r="GP535" s="179"/>
      <c r="GQ535" s="179"/>
      <c r="GR535" s="179"/>
      <c r="GS535" s="179"/>
    </row>
    <row r="536" spans="1:201">
      <c r="A536" s="177"/>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c r="FT536" s="179"/>
      <c r="FU536" s="179"/>
      <c r="FV536" s="179"/>
      <c r="FW536" s="179"/>
      <c r="FX536" s="179"/>
      <c r="FY536" s="179"/>
      <c r="FZ536" s="179"/>
      <c r="GA536" s="179"/>
      <c r="GB536" s="179"/>
      <c r="GC536" s="179"/>
      <c r="GD536" s="179"/>
      <c r="GE536" s="179"/>
      <c r="GF536" s="179"/>
      <c r="GG536" s="179"/>
      <c r="GH536" s="179"/>
      <c r="GI536" s="179"/>
      <c r="GJ536" s="179"/>
      <c r="GK536" s="179"/>
      <c r="GL536" s="179"/>
      <c r="GM536" s="179"/>
      <c r="GN536" s="179"/>
      <c r="GO536" s="179"/>
      <c r="GP536" s="179"/>
      <c r="GQ536" s="179"/>
      <c r="GR536" s="179"/>
      <c r="GS536" s="179"/>
    </row>
    <row r="537" spans="1:201">
      <c r="A537" s="177"/>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c r="FT537" s="179"/>
      <c r="FU537" s="179"/>
      <c r="FV537" s="179"/>
      <c r="FW537" s="179"/>
      <c r="FX537" s="179"/>
      <c r="FY537" s="179"/>
      <c r="FZ537" s="179"/>
      <c r="GA537" s="179"/>
      <c r="GB537" s="179"/>
      <c r="GC537" s="179"/>
      <c r="GD537" s="179"/>
      <c r="GE537" s="179"/>
      <c r="GF537" s="179"/>
      <c r="GG537" s="179"/>
      <c r="GH537" s="179"/>
      <c r="GI537" s="179"/>
      <c r="GJ537" s="179"/>
      <c r="GK537" s="179"/>
      <c r="GL537" s="179"/>
      <c r="GM537" s="179"/>
      <c r="GN537" s="179"/>
      <c r="GO537" s="179"/>
      <c r="GP537" s="179"/>
      <c r="GQ537" s="179"/>
      <c r="GR537" s="179"/>
      <c r="GS537" s="179"/>
    </row>
    <row r="538" spans="1:201">
      <c r="A538" s="177"/>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c r="FT538" s="179"/>
      <c r="FU538" s="179"/>
      <c r="FV538" s="179"/>
      <c r="FW538" s="179"/>
      <c r="FX538" s="179"/>
      <c r="FY538" s="179"/>
      <c r="FZ538" s="179"/>
      <c r="GA538" s="179"/>
      <c r="GB538" s="179"/>
      <c r="GC538" s="179"/>
      <c r="GD538" s="179"/>
      <c r="GE538" s="179"/>
      <c r="GF538" s="179"/>
      <c r="GG538" s="179"/>
      <c r="GH538" s="179"/>
      <c r="GI538" s="179"/>
      <c r="GJ538" s="179"/>
      <c r="GK538" s="179"/>
      <c r="GL538" s="179"/>
      <c r="GM538" s="179"/>
      <c r="GN538" s="179"/>
      <c r="GO538" s="179"/>
      <c r="GP538" s="179"/>
      <c r="GQ538" s="179"/>
      <c r="GR538" s="179"/>
      <c r="GS538" s="179"/>
    </row>
    <row r="539" spans="1:201">
      <c r="A539" s="177"/>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c r="FT539" s="179"/>
      <c r="FU539" s="179"/>
      <c r="FV539" s="179"/>
      <c r="FW539" s="179"/>
      <c r="FX539" s="179"/>
      <c r="FY539" s="179"/>
      <c r="FZ539" s="179"/>
      <c r="GA539" s="179"/>
      <c r="GB539" s="179"/>
      <c r="GC539" s="179"/>
      <c r="GD539" s="179"/>
      <c r="GE539" s="179"/>
      <c r="GF539" s="179"/>
      <c r="GG539" s="179"/>
      <c r="GH539" s="179"/>
      <c r="GI539" s="179"/>
      <c r="GJ539" s="179"/>
      <c r="GK539" s="179"/>
      <c r="GL539" s="179"/>
      <c r="GM539" s="179"/>
      <c r="GN539" s="179"/>
      <c r="GO539" s="179"/>
      <c r="GP539" s="179"/>
      <c r="GQ539" s="179"/>
      <c r="GR539" s="179"/>
      <c r="GS539" s="179"/>
    </row>
    <row r="540" spans="1:201">
      <c r="A540" s="177"/>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c r="FT540" s="179"/>
      <c r="FU540" s="179"/>
      <c r="FV540" s="179"/>
      <c r="FW540" s="179"/>
      <c r="FX540" s="179"/>
      <c r="FY540" s="179"/>
      <c r="FZ540" s="179"/>
      <c r="GA540" s="179"/>
      <c r="GB540" s="179"/>
      <c r="GC540" s="179"/>
      <c r="GD540" s="179"/>
      <c r="GE540" s="179"/>
      <c r="GF540" s="179"/>
      <c r="GG540" s="179"/>
      <c r="GH540" s="179"/>
      <c r="GI540" s="179"/>
      <c r="GJ540" s="179"/>
      <c r="GK540" s="179"/>
      <c r="GL540" s="179"/>
      <c r="GM540" s="179"/>
      <c r="GN540" s="179"/>
      <c r="GO540" s="179"/>
      <c r="GP540" s="179"/>
      <c r="GQ540" s="179"/>
      <c r="GR540" s="179"/>
      <c r="GS540" s="179"/>
    </row>
    <row r="541" spans="1:201">
      <c r="A541" s="177"/>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c r="FT541" s="179"/>
      <c r="FU541" s="179"/>
      <c r="FV541" s="179"/>
      <c r="FW541" s="179"/>
      <c r="FX541" s="179"/>
      <c r="FY541" s="179"/>
      <c r="FZ541" s="179"/>
      <c r="GA541" s="179"/>
      <c r="GB541" s="179"/>
      <c r="GC541" s="179"/>
      <c r="GD541" s="179"/>
      <c r="GE541" s="179"/>
      <c r="GF541" s="179"/>
      <c r="GG541" s="179"/>
      <c r="GH541" s="179"/>
      <c r="GI541" s="179"/>
      <c r="GJ541" s="179"/>
      <c r="GK541" s="179"/>
      <c r="GL541" s="179"/>
      <c r="GM541" s="179"/>
      <c r="GN541" s="179"/>
      <c r="GO541" s="179"/>
      <c r="GP541" s="179"/>
      <c r="GQ541" s="179"/>
      <c r="GR541" s="179"/>
      <c r="GS541" s="179"/>
    </row>
    <row r="542" spans="1:201">
      <c r="A542" s="177"/>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c r="FT542" s="179"/>
      <c r="FU542" s="179"/>
      <c r="FV542" s="179"/>
      <c r="FW542" s="179"/>
      <c r="FX542" s="179"/>
      <c r="FY542" s="179"/>
      <c r="FZ542" s="179"/>
      <c r="GA542" s="179"/>
      <c r="GB542" s="179"/>
      <c r="GC542" s="179"/>
      <c r="GD542" s="179"/>
      <c r="GE542" s="179"/>
      <c r="GF542" s="179"/>
      <c r="GG542" s="179"/>
      <c r="GH542" s="179"/>
      <c r="GI542" s="179"/>
      <c r="GJ542" s="179"/>
      <c r="GK542" s="179"/>
      <c r="GL542" s="179"/>
      <c r="GM542" s="179"/>
      <c r="GN542" s="179"/>
      <c r="GO542" s="179"/>
      <c r="GP542" s="179"/>
      <c r="GQ542" s="179"/>
      <c r="GR542" s="179"/>
      <c r="GS542" s="179"/>
    </row>
    <row r="543" spans="1:201">
      <c r="A543" s="177"/>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c r="FT543" s="179"/>
      <c r="FU543" s="179"/>
      <c r="FV543" s="179"/>
      <c r="FW543" s="179"/>
      <c r="FX543" s="179"/>
      <c r="FY543" s="179"/>
      <c r="FZ543" s="179"/>
      <c r="GA543" s="179"/>
      <c r="GB543" s="179"/>
      <c r="GC543" s="179"/>
      <c r="GD543" s="179"/>
      <c r="GE543" s="179"/>
      <c r="GF543" s="179"/>
      <c r="GG543" s="179"/>
      <c r="GH543" s="179"/>
      <c r="GI543" s="179"/>
      <c r="GJ543" s="179"/>
      <c r="GK543" s="179"/>
      <c r="GL543" s="179"/>
      <c r="GM543" s="179"/>
      <c r="GN543" s="179"/>
      <c r="GO543" s="179"/>
      <c r="GP543" s="179"/>
      <c r="GQ543" s="179"/>
      <c r="GR543" s="179"/>
      <c r="GS543" s="179"/>
    </row>
    <row r="544" spans="1:201">
      <c r="A544" s="177"/>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c r="FT544" s="179"/>
      <c r="FU544" s="179"/>
      <c r="FV544" s="179"/>
      <c r="FW544" s="179"/>
      <c r="FX544" s="179"/>
      <c r="FY544" s="179"/>
      <c r="FZ544" s="179"/>
      <c r="GA544" s="179"/>
      <c r="GB544" s="179"/>
      <c r="GC544" s="179"/>
      <c r="GD544" s="179"/>
      <c r="GE544" s="179"/>
      <c r="GF544" s="179"/>
      <c r="GG544" s="179"/>
      <c r="GH544" s="179"/>
      <c r="GI544" s="179"/>
      <c r="GJ544" s="179"/>
      <c r="GK544" s="179"/>
      <c r="GL544" s="179"/>
      <c r="GM544" s="179"/>
      <c r="GN544" s="179"/>
      <c r="GO544" s="179"/>
      <c r="GP544" s="179"/>
      <c r="GQ544" s="179"/>
      <c r="GR544" s="179"/>
      <c r="GS544" s="179"/>
    </row>
    <row r="545" spans="1:201">
      <c r="A545" s="177"/>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c r="FT545" s="179"/>
      <c r="FU545" s="179"/>
      <c r="FV545" s="179"/>
      <c r="FW545" s="179"/>
      <c r="FX545" s="179"/>
      <c r="FY545" s="179"/>
      <c r="FZ545" s="179"/>
      <c r="GA545" s="179"/>
      <c r="GB545" s="179"/>
      <c r="GC545" s="179"/>
      <c r="GD545" s="179"/>
      <c r="GE545" s="179"/>
      <c r="GF545" s="179"/>
      <c r="GG545" s="179"/>
      <c r="GH545" s="179"/>
      <c r="GI545" s="179"/>
      <c r="GJ545" s="179"/>
      <c r="GK545" s="179"/>
      <c r="GL545" s="179"/>
      <c r="GM545" s="179"/>
      <c r="GN545" s="179"/>
      <c r="GO545" s="179"/>
      <c r="GP545" s="179"/>
      <c r="GQ545" s="179"/>
      <c r="GR545" s="179"/>
      <c r="GS545" s="179"/>
    </row>
    <row r="546" spans="1:201">
      <c r="A546" s="177"/>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c r="FT546" s="179"/>
      <c r="FU546" s="179"/>
      <c r="FV546" s="179"/>
      <c r="FW546" s="179"/>
      <c r="FX546" s="179"/>
      <c r="FY546" s="179"/>
      <c r="FZ546" s="179"/>
      <c r="GA546" s="179"/>
      <c r="GB546" s="179"/>
      <c r="GC546" s="179"/>
      <c r="GD546" s="179"/>
      <c r="GE546" s="179"/>
      <c r="GF546" s="179"/>
      <c r="GG546" s="179"/>
      <c r="GH546" s="179"/>
      <c r="GI546" s="179"/>
      <c r="GJ546" s="179"/>
      <c r="GK546" s="179"/>
      <c r="GL546" s="179"/>
      <c r="GM546" s="179"/>
      <c r="GN546" s="179"/>
      <c r="GO546" s="179"/>
      <c r="GP546" s="179"/>
      <c r="GQ546" s="179"/>
      <c r="GR546" s="179"/>
      <c r="GS546" s="179"/>
    </row>
    <row r="547" spans="1:201">
      <c r="A547" s="177"/>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c r="FT547" s="179"/>
      <c r="FU547" s="179"/>
      <c r="FV547" s="179"/>
      <c r="FW547" s="179"/>
      <c r="FX547" s="179"/>
      <c r="FY547" s="179"/>
      <c r="FZ547" s="179"/>
      <c r="GA547" s="179"/>
      <c r="GB547" s="179"/>
      <c r="GC547" s="179"/>
      <c r="GD547" s="179"/>
      <c r="GE547" s="179"/>
      <c r="GF547" s="179"/>
      <c r="GG547" s="179"/>
      <c r="GH547" s="179"/>
      <c r="GI547" s="179"/>
      <c r="GJ547" s="179"/>
      <c r="GK547" s="179"/>
      <c r="GL547" s="179"/>
      <c r="GM547" s="179"/>
      <c r="GN547" s="179"/>
      <c r="GO547" s="179"/>
      <c r="GP547" s="179"/>
      <c r="GQ547" s="179"/>
      <c r="GR547" s="179"/>
      <c r="GS547" s="179"/>
    </row>
    <row r="548" spans="1:201">
      <c r="A548" s="177"/>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c r="FT548" s="179"/>
      <c r="FU548" s="179"/>
      <c r="FV548" s="179"/>
      <c r="FW548" s="179"/>
      <c r="FX548" s="179"/>
      <c r="FY548" s="179"/>
      <c r="FZ548" s="179"/>
      <c r="GA548" s="179"/>
      <c r="GB548" s="179"/>
      <c r="GC548" s="179"/>
      <c r="GD548" s="179"/>
      <c r="GE548" s="179"/>
      <c r="GF548" s="179"/>
      <c r="GG548" s="179"/>
      <c r="GH548" s="179"/>
      <c r="GI548" s="179"/>
      <c r="GJ548" s="179"/>
      <c r="GK548" s="179"/>
      <c r="GL548" s="179"/>
      <c r="GM548" s="179"/>
      <c r="GN548" s="179"/>
      <c r="GO548" s="179"/>
      <c r="GP548" s="179"/>
      <c r="GQ548" s="179"/>
      <c r="GR548" s="179"/>
      <c r="GS548" s="179"/>
    </row>
    <row r="549" spans="1:201">
      <c r="A549" s="177"/>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c r="FT549" s="179"/>
      <c r="FU549" s="179"/>
      <c r="FV549" s="179"/>
      <c r="FW549" s="179"/>
      <c r="FX549" s="179"/>
      <c r="FY549" s="179"/>
      <c r="FZ549" s="179"/>
      <c r="GA549" s="179"/>
      <c r="GB549" s="179"/>
      <c r="GC549" s="179"/>
      <c r="GD549" s="179"/>
      <c r="GE549" s="179"/>
      <c r="GF549" s="179"/>
      <c r="GG549" s="179"/>
      <c r="GH549" s="179"/>
      <c r="GI549" s="179"/>
      <c r="GJ549" s="179"/>
      <c r="GK549" s="179"/>
      <c r="GL549" s="179"/>
      <c r="GM549" s="179"/>
      <c r="GN549" s="179"/>
      <c r="GO549" s="179"/>
      <c r="GP549" s="179"/>
      <c r="GQ549" s="179"/>
      <c r="GR549" s="179"/>
      <c r="GS549" s="179"/>
    </row>
    <row r="550" spans="1:201">
      <c r="A550" s="177"/>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c r="FT550" s="179"/>
      <c r="FU550" s="179"/>
      <c r="FV550" s="179"/>
      <c r="FW550" s="179"/>
      <c r="FX550" s="179"/>
      <c r="FY550" s="179"/>
      <c r="FZ550" s="179"/>
      <c r="GA550" s="179"/>
      <c r="GB550" s="179"/>
      <c r="GC550" s="179"/>
      <c r="GD550" s="179"/>
      <c r="GE550" s="179"/>
      <c r="GF550" s="179"/>
      <c r="GG550" s="179"/>
      <c r="GH550" s="179"/>
      <c r="GI550" s="179"/>
      <c r="GJ550" s="179"/>
      <c r="GK550" s="179"/>
      <c r="GL550" s="179"/>
      <c r="GM550" s="179"/>
      <c r="GN550" s="179"/>
      <c r="GO550" s="179"/>
      <c r="GP550" s="179"/>
      <c r="GQ550" s="179"/>
      <c r="GR550" s="179"/>
      <c r="GS550" s="179"/>
    </row>
    <row r="551" spans="1:201">
      <c r="A551" s="177"/>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c r="FT551" s="179"/>
      <c r="FU551" s="179"/>
      <c r="FV551" s="179"/>
      <c r="FW551" s="179"/>
      <c r="FX551" s="179"/>
      <c r="FY551" s="179"/>
      <c r="FZ551" s="179"/>
      <c r="GA551" s="179"/>
      <c r="GB551" s="179"/>
      <c r="GC551" s="179"/>
      <c r="GD551" s="179"/>
      <c r="GE551" s="179"/>
      <c r="GF551" s="179"/>
      <c r="GG551" s="179"/>
      <c r="GH551" s="179"/>
      <c r="GI551" s="179"/>
      <c r="GJ551" s="179"/>
      <c r="GK551" s="179"/>
      <c r="GL551" s="179"/>
      <c r="GM551" s="179"/>
      <c r="GN551" s="179"/>
      <c r="GO551" s="179"/>
      <c r="GP551" s="179"/>
      <c r="GQ551" s="179"/>
      <c r="GR551" s="179"/>
      <c r="GS551" s="179"/>
    </row>
    <row r="552" spans="1:201">
      <c r="A552" s="177"/>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c r="FT552" s="179"/>
      <c r="FU552" s="179"/>
      <c r="FV552" s="179"/>
      <c r="FW552" s="179"/>
      <c r="FX552" s="179"/>
      <c r="FY552" s="179"/>
      <c r="FZ552" s="179"/>
      <c r="GA552" s="179"/>
      <c r="GB552" s="179"/>
      <c r="GC552" s="179"/>
      <c r="GD552" s="179"/>
      <c r="GE552" s="179"/>
      <c r="GF552" s="179"/>
      <c r="GG552" s="179"/>
      <c r="GH552" s="179"/>
      <c r="GI552" s="179"/>
      <c r="GJ552" s="179"/>
      <c r="GK552" s="179"/>
      <c r="GL552" s="179"/>
      <c r="GM552" s="179"/>
      <c r="GN552" s="179"/>
      <c r="GO552" s="179"/>
      <c r="GP552" s="179"/>
      <c r="GQ552" s="179"/>
      <c r="GR552" s="179"/>
      <c r="GS552" s="179"/>
    </row>
    <row r="553" spans="1:201">
      <c r="A553" s="177"/>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c r="FT553" s="179"/>
      <c r="FU553" s="179"/>
      <c r="FV553" s="179"/>
      <c r="FW553" s="179"/>
      <c r="FX553" s="179"/>
      <c r="FY553" s="179"/>
      <c r="FZ553" s="179"/>
      <c r="GA553" s="179"/>
      <c r="GB553" s="179"/>
      <c r="GC553" s="179"/>
      <c r="GD553" s="179"/>
      <c r="GE553" s="179"/>
      <c r="GF553" s="179"/>
      <c r="GG553" s="179"/>
      <c r="GH553" s="179"/>
      <c r="GI553" s="179"/>
      <c r="GJ553" s="179"/>
      <c r="GK553" s="179"/>
      <c r="GL553" s="179"/>
      <c r="GM553" s="179"/>
      <c r="GN553" s="179"/>
      <c r="GO553" s="179"/>
      <c r="GP553" s="179"/>
      <c r="GQ553" s="179"/>
      <c r="GR553" s="179"/>
      <c r="GS553" s="179"/>
    </row>
    <row r="554" spans="1:201">
      <c r="A554" s="177"/>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c r="FT554" s="179"/>
      <c r="FU554" s="179"/>
      <c r="FV554" s="179"/>
      <c r="FW554" s="179"/>
      <c r="FX554" s="179"/>
      <c r="FY554" s="179"/>
      <c r="FZ554" s="179"/>
      <c r="GA554" s="179"/>
      <c r="GB554" s="179"/>
      <c r="GC554" s="179"/>
      <c r="GD554" s="179"/>
      <c r="GE554" s="179"/>
      <c r="GF554" s="179"/>
      <c r="GG554" s="179"/>
      <c r="GH554" s="179"/>
      <c r="GI554" s="179"/>
      <c r="GJ554" s="179"/>
      <c r="GK554" s="179"/>
      <c r="GL554" s="179"/>
      <c r="GM554" s="179"/>
      <c r="GN554" s="179"/>
      <c r="GO554" s="179"/>
      <c r="GP554" s="179"/>
      <c r="GQ554" s="179"/>
      <c r="GR554" s="179"/>
      <c r="GS554" s="179"/>
    </row>
    <row r="555" spans="1:201">
      <c r="A555" s="177"/>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c r="FT555" s="179"/>
      <c r="FU555" s="179"/>
      <c r="FV555" s="179"/>
      <c r="FW555" s="179"/>
      <c r="FX555" s="179"/>
      <c r="FY555" s="179"/>
      <c r="FZ555" s="179"/>
      <c r="GA555" s="179"/>
      <c r="GB555" s="179"/>
      <c r="GC555" s="179"/>
      <c r="GD555" s="179"/>
      <c r="GE555" s="179"/>
      <c r="GF555" s="179"/>
      <c r="GG555" s="179"/>
      <c r="GH555" s="179"/>
      <c r="GI555" s="179"/>
      <c r="GJ555" s="179"/>
      <c r="GK555" s="179"/>
      <c r="GL555" s="179"/>
      <c r="GM555" s="179"/>
      <c r="GN555" s="179"/>
      <c r="GO555" s="179"/>
      <c r="GP555" s="179"/>
      <c r="GQ555" s="179"/>
      <c r="GR555" s="179"/>
      <c r="GS555" s="179"/>
    </row>
    <row r="556" spans="1:201">
      <c r="A556" s="177"/>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c r="FT556" s="179"/>
      <c r="FU556" s="179"/>
      <c r="FV556" s="179"/>
      <c r="FW556" s="179"/>
      <c r="FX556" s="179"/>
      <c r="FY556" s="179"/>
      <c r="FZ556" s="179"/>
      <c r="GA556" s="179"/>
      <c r="GB556" s="179"/>
      <c r="GC556" s="179"/>
      <c r="GD556" s="179"/>
      <c r="GE556" s="179"/>
      <c r="GF556" s="179"/>
      <c r="GG556" s="179"/>
      <c r="GH556" s="179"/>
      <c r="GI556" s="179"/>
      <c r="GJ556" s="179"/>
      <c r="GK556" s="179"/>
      <c r="GL556" s="179"/>
      <c r="GM556" s="179"/>
      <c r="GN556" s="179"/>
      <c r="GO556" s="179"/>
      <c r="GP556" s="179"/>
      <c r="GQ556" s="179"/>
      <c r="GR556" s="179"/>
      <c r="GS556" s="179"/>
    </row>
    <row r="557" spans="1:201">
      <c r="A557" s="177"/>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c r="FT557" s="179"/>
      <c r="FU557" s="179"/>
      <c r="FV557" s="179"/>
      <c r="FW557" s="179"/>
      <c r="FX557" s="179"/>
      <c r="FY557" s="179"/>
      <c r="FZ557" s="179"/>
      <c r="GA557" s="179"/>
      <c r="GB557" s="179"/>
      <c r="GC557" s="179"/>
      <c r="GD557" s="179"/>
      <c r="GE557" s="179"/>
      <c r="GF557" s="179"/>
      <c r="GG557" s="179"/>
      <c r="GH557" s="179"/>
      <c r="GI557" s="179"/>
      <c r="GJ557" s="179"/>
      <c r="GK557" s="179"/>
      <c r="GL557" s="179"/>
      <c r="GM557" s="179"/>
      <c r="GN557" s="179"/>
      <c r="GO557" s="179"/>
      <c r="GP557" s="179"/>
      <c r="GQ557" s="179"/>
      <c r="GR557" s="179"/>
      <c r="GS557" s="179"/>
    </row>
    <row r="558" spans="1:201">
      <c r="A558" s="177"/>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c r="FT558" s="179"/>
      <c r="FU558" s="179"/>
      <c r="FV558" s="179"/>
      <c r="FW558" s="179"/>
      <c r="FX558" s="179"/>
      <c r="FY558" s="179"/>
      <c r="FZ558" s="179"/>
      <c r="GA558" s="179"/>
      <c r="GB558" s="179"/>
      <c r="GC558" s="179"/>
      <c r="GD558" s="179"/>
      <c r="GE558" s="179"/>
      <c r="GF558" s="179"/>
      <c r="GG558" s="179"/>
      <c r="GH558" s="179"/>
      <c r="GI558" s="179"/>
      <c r="GJ558" s="179"/>
      <c r="GK558" s="179"/>
      <c r="GL558" s="179"/>
      <c r="GM558" s="179"/>
      <c r="GN558" s="179"/>
      <c r="GO558" s="179"/>
      <c r="GP558" s="179"/>
      <c r="GQ558" s="179"/>
      <c r="GR558" s="179"/>
      <c r="GS558" s="179"/>
    </row>
    <row r="559" spans="1:201">
      <c r="A559" s="177"/>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c r="FT559" s="179"/>
      <c r="FU559" s="179"/>
      <c r="FV559" s="179"/>
      <c r="FW559" s="179"/>
      <c r="FX559" s="179"/>
      <c r="FY559" s="179"/>
      <c r="FZ559" s="179"/>
      <c r="GA559" s="179"/>
      <c r="GB559" s="179"/>
      <c r="GC559" s="179"/>
      <c r="GD559" s="179"/>
      <c r="GE559" s="179"/>
      <c r="GF559" s="179"/>
      <c r="GG559" s="179"/>
      <c r="GH559" s="179"/>
      <c r="GI559" s="179"/>
      <c r="GJ559" s="179"/>
      <c r="GK559" s="179"/>
      <c r="GL559" s="179"/>
      <c r="GM559" s="179"/>
      <c r="GN559" s="179"/>
      <c r="GO559" s="179"/>
      <c r="GP559" s="179"/>
      <c r="GQ559" s="179"/>
      <c r="GR559" s="179"/>
      <c r="GS559" s="179"/>
    </row>
    <row r="560" spans="1:201">
      <c r="A560" s="177"/>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c r="FT560" s="179"/>
      <c r="FU560" s="179"/>
      <c r="FV560" s="179"/>
      <c r="FW560" s="179"/>
      <c r="FX560" s="179"/>
      <c r="FY560" s="179"/>
      <c r="FZ560" s="179"/>
      <c r="GA560" s="179"/>
      <c r="GB560" s="179"/>
      <c r="GC560" s="179"/>
      <c r="GD560" s="179"/>
      <c r="GE560" s="179"/>
      <c r="GF560" s="179"/>
      <c r="GG560" s="179"/>
      <c r="GH560" s="179"/>
      <c r="GI560" s="179"/>
      <c r="GJ560" s="179"/>
      <c r="GK560" s="179"/>
      <c r="GL560" s="179"/>
      <c r="GM560" s="179"/>
      <c r="GN560" s="179"/>
      <c r="GO560" s="179"/>
      <c r="GP560" s="179"/>
      <c r="GQ560" s="179"/>
      <c r="GR560" s="179"/>
      <c r="GS560" s="179"/>
    </row>
    <row r="561" spans="1:201">
      <c r="A561" s="177"/>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c r="FT561" s="179"/>
      <c r="FU561" s="179"/>
      <c r="FV561" s="179"/>
      <c r="FW561" s="179"/>
      <c r="FX561" s="179"/>
      <c r="FY561" s="179"/>
      <c r="FZ561" s="179"/>
      <c r="GA561" s="179"/>
      <c r="GB561" s="179"/>
      <c r="GC561" s="179"/>
      <c r="GD561" s="179"/>
      <c r="GE561" s="179"/>
      <c r="GF561" s="179"/>
      <c r="GG561" s="179"/>
      <c r="GH561" s="179"/>
      <c r="GI561" s="179"/>
      <c r="GJ561" s="179"/>
      <c r="GK561" s="179"/>
      <c r="GL561" s="179"/>
      <c r="GM561" s="179"/>
      <c r="GN561" s="179"/>
      <c r="GO561" s="179"/>
      <c r="GP561" s="179"/>
      <c r="GQ561" s="179"/>
      <c r="GR561" s="179"/>
      <c r="GS561" s="179"/>
    </row>
    <row r="562" spans="1:201">
      <c r="A562" s="177"/>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c r="FT562" s="179"/>
      <c r="FU562" s="179"/>
      <c r="FV562" s="179"/>
      <c r="FW562" s="179"/>
      <c r="FX562" s="179"/>
      <c r="FY562" s="179"/>
      <c r="FZ562" s="179"/>
      <c r="GA562" s="179"/>
      <c r="GB562" s="179"/>
      <c r="GC562" s="179"/>
      <c r="GD562" s="179"/>
      <c r="GE562" s="179"/>
      <c r="GF562" s="179"/>
      <c r="GG562" s="179"/>
      <c r="GH562" s="179"/>
      <c r="GI562" s="179"/>
      <c r="GJ562" s="179"/>
      <c r="GK562" s="179"/>
      <c r="GL562" s="179"/>
      <c r="GM562" s="179"/>
      <c r="GN562" s="179"/>
      <c r="GO562" s="179"/>
      <c r="GP562" s="179"/>
      <c r="GQ562" s="179"/>
      <c r="GR562" s="179"/>
      <c r="GS562" s="179"/>
    </row>
    <row r="563" spans="1:201">
      <c r="A563" s="177"/>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c r="FT563" s="179"/>
      <c r="FU563" s="179"/>
      <c r="FV563" s="179"/>
      <c r="FW563" s="179"/>
      <c r="FX563" s="179"/>
      <c r="FY563" s="179"/>
      <c r="FZ563" s="179"/>
      <c r="GA563" s="179"/>
      <c r="GB563" s="179"/>
      <c r="GC563" s="179"/>
      <c r="GD563" s="179"/>
      <c r="GE563" s="179"/>
      <c r="GF563" s="179"/>
      <c r="GG563" s="179"/>
      <c r="GH563" s="179"/>
      <c r="GI563" s="179"/>
      <c r="GJ563" s="179"/>
      <c r="GK563" s="179"/>
      <c r="GL563" s="179"/>
      <c r="GM563" s="179"/>
      <c r="GN563" s="179"/>
      <c r="GO563" s="179"/>
      <c r="GP563" s="179"/>
      <c r="GQ563" s="179"/>
      <c r="GR563" s="179"/>
      <c r="GS563" s="179"/>
    </row>
    <row r="564" spans="1:201">
      <c r="A564" s="177"/>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c r="FT564" s="179"/>
      <c r="FU564" s="179"/>
      <c r="FV564" s="179"/>
      <c r="FW564" s="179"/>
      <c r="FX564" s="179"/>
      <c r="FY564" s="179"/>
      <c r="FZ564" s="179"/>
      <c r="GA564" s="179"/>
      <c r="GB564" s="179"/>
      <c r="GC564" s="179"/>
      <c r="GD564" s="179"/>
      <c r="GE564" s="179"/>
      <c r="GF564" s="179"/>
      <c r="GG564" s="179"/>
      <c r="GH564" s="179"/>
      <c r="GI564" s="179"/>
      <c r="GJ564" s="179"/>
      <c r="GK564" s="179"/>
      <c r="GL564" s="179"/>
      <c r="GM564" s="179"/>
      <c r="GN564" s="179"/>
      <c r="GO564" s="179"/>
      <c r="GP564" s="179"/>
      <c r="GQ564" s="179"/>
      <c r="GR564" s="179"/>
      <c r="GS564" s="179"/>
    </row>
    <row r="565" spans="1:201">
      <c r="A565" s="177"/>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c r="FT565" s="179"/>
      <c r="FU565" s="179"/>
      <c r="FV565" s="179"/>
      <c r="FW565" s="179"/>
      <c r="FX565" s="179"/>
      <c r="FY565" s="179"/>
      <c r="FZ565" s="179"/>
      <c r="GA565" s="179"/>
      <c r="GB565" s="179"/>
      <c r="GC565" s="179"/>
      <c r="GD565" s="179"/>
      <c r="GE565" s="179"/>
      <c r="GF565" s="179"/>
      <c r="GG565" s="179"/>
      <c r="GH565" s="179"/>
      <c r="GI565" s="179"/>
      <c r="GJ565" s="179"/>
      <c r="GK565" s="179"/>
      <c r="GL565" s="179"/>
      <c r="GM565" s="179"/>
      <c r="GN565" s="179"/>
      <c r="GO565" s="179"/>
      <c r="GP565" s="179"/>
      <c r="GQ565" s="179"/>
      <c r="GR565" s="179"/>
      <c r="GS565" s="179"/>
    </row>
    <row r="566" spans="1:201">
      <c r="A566" s="177"/>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c r="FT566" s="179"/>
      <c r="FU566" s="179"/>
      <c r="FV566" s="179"/>
      <c r="FW566" s="179"/>
      <c r="FX566" s="179"/>
      <c r="FY566" s="179"/>
      <c r="FZ566" s="179"/>
      <c r="GA566" s="179"/>
      <c r="GB566" s="179"/>
      <c r="GC566" s="179"/>
      <c r="GD566" s="179"/>
      <c r="GE566" s="179"/>
      <c r="GF566" s="179"/>
      <c r="GG566" s="179"/>
      <c r="GH566" s="179"/>
      <c r="GI566" s="179"/>
      <c r="GJ566" s="179"/>
      <c r="GK566" s="179"/>
      <c r="GL566" s="179"/>
      <c r="GM566" s="179"/>
      <c r="GN566" s="179"/>
      <c r="GO566" s="179"/>
      <c r="GP566" s="179"/>
      <c r="GQ566" s="179"/>
      <c r="GR566" s="179"/>
      <c r="GS566" s="179"/>
    </row>
    <row r="567" spans="1:201">
      <c r="A567" s="177"/>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c r="FT567" s="179"/>
      <c r="FU567" s="179"/>
      <c r="FV567" s="179"/>
      <c r="FW567" s="179"/>
      <c r="FX567" s="179"/>
      <c r="FY567" s="179"/>
      <c r="FZ567" s="179"/>
      <c r="GA567" s="179"/>
      <c r="GB567" s="179"/>
      <c r="GC567" s="179"/>
      <c r="GD567" s="179"/>
      <c r="GE567" s="179"/>
      <c r="GF567" s="179"/>
      <c r="GG567" s="179"/>
      <c r="GH567" s="179"/>
      <c r="GI567" s="179"/>
      <c r="GJ567" s="179"/>
      <c r="GK567" s="179"/>
      <c r="GL567" s="179"/>
      <c r="GM567" s="179"/>
      <c r="GN567" s="179"/>
      <c r="GO567" s="179"/>
      <c r="GP567" s="179"/>
      <c r="GQ567" s="179"/>
      <c r="GR567" s="179"/>
      <c r="GS567" s="179"/>
    </row>
    <row r="568" spans="1:201">
      <c r="A568" s="177"/>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c r="FT568" s="179"/>
      <c r="FU568" s="179"/>
      <c r="FV568" s="179"/>
      <c r="FW568" s="179"/>
      <c r="FX568" s="179"/>
      <c r="FY568" s="179"/>
      <c r="FZ568" s="179"/>
      <c r="GA568" s="179"/>
      <c r="GB568" s="179"/>
      <c r="GC568" s="179"/>
      <c r="GD568" s="179"/>
      <c r="GE568" s="179"/>
      <c r="GF568" s="179"/>
      <c r="GG568" s="179"/>
      <c r="GH568" s="179"/>
      <c r="GI568" s="179"/>
      <c r="GJ568" s="179"/>
      <c r="GK568" s="179"/>
      <c r="GL568" s="179"/>
      <c r="GM568" s="179"/>
      <c r="GN568" s="179"/>
      <c r="GO568" s="179"/>
      <c r="GP568" s="179"/>
      <c r="GQ568" s="179"/>
      <c r="GR568" s="179"/>
      <c r="GS568" s="179"/>
    </row>
    <row r="569" spans="1:201">
      <c r="A569" s="177"/>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c r="FT569" s="179"/>
      <c r="FU569" s="179"/>
      <c r="FV569" s="179"/>
      <c r="FW569" s="179"/>
      <c r="FX569" s="179"/>
      <c r="FY569" s="179"/>
      <c r="FZ569" s="179"/>
      <c r="GA569" s="179"/>
      <c r="GB569" s="179"/>
      <c r="GC569" s="179"/>
      <c r="GD569" s="179"/>
      <c r="GE569" s="179"/>
      <c r="GF569" s="179"/>
      <c r="GG569" s="179"/>
      <c r="GH569" s="179"/>
      <c r="GI569" s="179"/>
      <c r="GJ569" s="179"/>
      <c r="GK569" s="179"/>
      <c r="GL569" s="179"/>
      <c r="GM569" s="179"/>
      <c r="GN569" s="179"/>
      <c r="GO569" s="179"/>
      <c r="GP569" s="179"/>
      <c r="GQ569" s="179"/>
      <c r="GR569" s="179"/>
      <c r="GS569" s="179"/>
    </row>
    <row r="570" spans="1:201">
      <c r="A570" s="177"/>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c r="FT570" s="179"/>
      <c r="FU570" s="179"/>
      <c r="FV570" s="179"/>
      <c r="FW570" s="179"/>
      <c r="FX570" s="179"/>
      <c r="FY570" s="179"/>
      <c r="FZ570" s="179"/>
      <c r="GA570" s="179"/>
      <c r="GB570" s="179"/>
      <c r="GC570" s="179"/>
      <c r="GD570" s="179"/>
      <c r="GE570" s="179"/>
      <c r="GF570" s="179"/>
      <c r="GG570" s="179"/>
      <c r="GH570" s="179"/>
      <c r="GI570" s="179"/>
      <c r="GJ570" s="179"/>
      <c r="GK570" s="179"/>
      <c r="GL570" s="179"/>
      <c r="GM570" s="179"/>
      <c r="GN570" s="179"/>
      <c r="GO570" s="179"/>
      <c r="GP570" s="179"/>
      <c r="GQ570" s="179"/>
      <c r="GR570" s="179"/>
      <c r="GS570" s="179"/>
    </row>
    <row r="571" spans="1:201">
      <c r="A571" s="177"/>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c r="FT571" s="179"/>
      <c r="FU571" s="179"/>
      <c r="FV571" s="179"/>
      <c r="FW571" s="179"/>
      <c r="FX571" s="179"/>
      <c r="FY571" s="179"/>
      <c r="FZ571" s="179"/>
      <c r="GA571" s="179"/>
      <c r="GB571" s="179"/>
      <c r="GC571" s="179"/>
      <c r="GD571" s="179"/>
      <c r="GE571" s="179"/>
      <c r="GF571" s="179"/>
      <c r="GG571" s="179"/>
      <c r="GH571" s="179"/>
      <c r="GI571" s="179"/>
      <c r="GJ571" s="179"/>
      <c r="GK571" s="179"/>
      <c r="GL571" s="179"/>
      <c r="GM571" s="179"/>
      <c r="GN571" s="179"/>
      <c r="GO571" s="179"/>
      <c r="GP571" s="179"/>
      <c r="GQ571" s="179"/>
      <c r="GR571" s="179"/>
      <c r="GS571" s="179"/>
    </row>
    <row r="572" spans="1:201">
      <c r="A572" s="177"/>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c r="FT572" s="179"/>
      <c r="FU572" s="179"/>
      <c r="FV572" s="179"/>
      <c r="FW572" s="179"/>
      <c r="FX572" s="179"/>
      <c r="FY572" s="179"/>
      <c r="FZ572" s="179"/>
      <c r="GA572" s="179"/>
      <c r="GB572" s="179"/>
      <c r="GC572" s="179"/>
      <c r="GD572" s="179"/>
      <c r="GE572" s="179"/>
      <c r="GF572" s="179"/>
      <c r="GG572" s="179"/>
      <c r="GH572" s="179"/>
      <c r="GI572" s="179"/>
      <c r="GJ572" s="179"/>
      <c r="GK572" s="179"/>
      <c r="GL572" s="179"/>
      <c r="GM572" s="179"/>
      <c r="GN572" s="179"/>
      <c r="GO572" s="179"/>
      <c r="GP572" s="179"/>
      <c r="GQ572" s="179"/>
      <c r="GR572" s="179"/>
      <c r="GS572" s="179"/>
    </row>
    <row r="573" spans="1:201">
      <c r="A573" s="177"/>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c r="FT573" s="179"/>
      <c r="FU573" s="179"/>
      <c r="FV573" s="179"/>
      <c r="FW573" s="179"/>
      <c r="FX573" s="179"/>
      <c r="FY573" s="179"/>
      <c r="FZ573" s="179"/>
      <c r="GA573" s="179"/>
      <c r="GB573" s="179"/>
      <c r="GC573" s="179"/>
      <c r="GD573" s="179"/>
      <c r="GE573" s="179"/>
      <c r="GF573" s="179"/>
      <c r="GG573" s="179"/>
      <c r="GH573" s="179"/>
      <c r="GI573" s="179"/>
      <c r="GJ573" s="179"/>
      <c r="GK573" s="179"/>
      <c r="GL573" s="179"/>
      <c r="GM573" s="179"/>
      <c r="GN573" s="179"/>
      <c r="GO573" s="179"/>
      <c r="GP573" s="179"/>
      <c r="GQ573" s="179"/>
      <c r="GR573" s="179"/>
      <c r="GS573" s="179"/>
    </row>
    <row r="574" spans="1:201">
      <c r="A574" s="177"/>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c r="FT574" s="179"/>
      <c r="FU574" s="179"/>
      <c r="FV574" s="179"/>
      <c r="FW574" s="179"/>
      <c r="FX574" s="179"/>
      <c r="FY574" s="179"/>
      <c r="FZ574" s="179"/>
      <c r="GA574" s="179"/>
      <c r="GB574" s="179"/>
      <c r="GC574" s="179"/>
      <c r="GD574" s="179"/>
      <c r="GE574" s="179"/>
      <c r="GF574" s="179"/>
      <c r="GG574" s="179"/>
      <c r="GH574" s="179"/>
      <c r="GI574" s="179"/>
      <c r="GJ574" s="179"/>
      <c r="GK574" s="179"/>
      <c r="GL574" s="179"/>
      <c r="GM574" s="179"/>
      <c r="GN574" s="179"/>
      <c r="GO574" s="179"/>
      <c r="GP574" s="179"/>
      <c r="GQ574" s="179"/>
      <c r="GR574" s="179"/>
      <c r="GS574" s="179"/>
    </row>
    <row r="575" spans="1:201">
      <c r="A575" s="177"/>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c r="FT575" s="179"/>
      <c r="FU575" s="179"/>
      <c r="FV575" s="179"/>
      <c r="FW575" s="179"/>
      <c r="FX575" s="179"/>
      <c r="FY575" s="179"/>
      <c r="FZ575" s="179"/>
      <c r="GA575" s="179"/>
      <c r="GB575" s="179"/>
      <c r="GC575" s="179"/>
      <c r="GD575" s="179"/>
      <c r="GE575" s="179"/>
      <c r="GF575" s="179"/>
      <c r="GG575" s="179"/>
      <c r="GH575" s="179"/>
      <c r="GI575" s="179"/>
      <c r="GJ575" s="179"/>
      <c r="GK575" s="179"/>
      <c r="GL575" s="179"/>
      <c r="GM575" s="179"/>
      <c r="GN575" s="179"/>
      <c r="GO575" s="179"/>
      <c r="GP575" s="179"/>
      <c r="GQ575" s="179"/>
      <c r="GR575" s="179"/>
      <c r="GS575" s="179"/>
    </row>
    <row r="576" spans="1:201">
      <c r="A576" s="177"/>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c r="FT576" s="179"/>
      <c r="FU576" s="179"/>
      <c r="FV576" s="179"/>
      <c r="FW576" s="179"/>
      <c r="FX576" s="179"/>
      <c r="FY576" s="179"/>
      <c r="FZ576" s="179"/>
      <c r="GA576" s="179"/>
      <c r="GB576" s="179"/>
      <c r="GC576" s="179"/>
      <c r="GD576" s="179"/>
      <c r="GE576" s="179"/>
      <c r="GF576" s="179"/>
      <c r="GG576" s="179"/>
      <c r="GH576" s="179"/>
      <c r="GI576" s="179"/>
      <c r="GJ576" s="179"/>
      <c r="GK576" s="179"/>
      <c r="GL576" s="179"/>
      <c r="GM576" s="179"/>
      <c r="GN576" s="179"/>
      <c r="GO576" s="179"/>
      <c r="GP576" s="179"/>
      <c r="GQ576" s="179"/>
      <c r="GR576" s="179"/>
      <c r="GS576" s="179"/>
    </row>
    <row r="577" spans="1:201">
      <c r="A577" s="177"/>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c r="FT577" s="179"/>
      <c r="FU577" s="179"/>
      <c r="FV577" s="179"/>
      <c r="FW577" s="179"/>
      <c r="FX577" s="179"/>
      <c r="FY577" s="179"/>
      <c r="FZ577" s="179"/>
      <c r="GA577" s="179"/>
      <c r="GB577" s="179"/>
      <c r="GC577" s="179"/>
      <c r="GD577" s="179"/>
      <c r="GE577" s="179"/>
      <c r="GF577" s="179"/>
      <c r="GG577" s="179"/>
      <c r="GH577" s="179"/>
      <c r="GI577" s="179"/>
      <c r="GJ577" s="179"/>
      <c r="GK577" s="179"/>
      <c r="GL577" s="179"/>
      <c r="GM577" s="179"/>
      <c r="GN577" s="179"/>
      <c r="GO577" s="179"/>
      <c r="GP577" s="179"/>
      <c r="GQ577" s="179"/>
      <c r="GR577" s="179"/>
      <c r="GS577" s="179"/>
    </row>
    <row r="578" spans="1:201">
      <c r="A578" s="177"/>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c r="FT578" s="179"/>
      <c r="FU578" s="179"/>
      <c r="FV578" s="179"/>
      <c r="FW578" s="179"/>
      <c r="FX578" s="179"/>
      <c r="FY578" s="179"/>
      <c r="FZ578" s="179"/>
      <c r="GA578" s="179"/>
      <c r="GB578" s="179"/>
      <c r="GC578" s="179"/>
      <c r="GD578" s="179"/>
      <c r="GE578" s="179"/>
      <c r="GF578" s="179"/>
      <c r="GG578" s="179"/>
      <c r="GH578" s="179"/>
      <c r="GI578" s="179"/>
      <c r="GJ578" s="179"/>
      <c r="GK578" s="179"/>
      <c r="GL578" s="179"/>
      <c r="GM578" s="179"/>
      <c r="GN578" s="179"/>
      <c r="GO578" s="179"/>
      <c r="GP578" s="179"/>
      <c r="GQ578" s="179"/>
      <c r="GR578" s="179"/>
      <c r="GS578" s="179"/>
    </row>
    <row r="579" spans="1:201">
      <c r="A579" s="177"/>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c r="FT579" s="179"/>
      <c r="FU579" s="179"/>
      <c r="FV579" s="179"/>
      <c r="FW579" s="179"/>
      <c r="FX579" s="179"/>
      <c r="FY579" s="179"/>
      <c r="FZ579" s="179"/>
      <c r="GA579" s="179"/>
      <c r="GB579" s="179"/>
      <c r="GC579" s="179"/>
      <c r="GD579" s="179"/>
      <c r="GE579" s="179"/>
      <c r="GF579" s="179"/>
      <c r="GG579" s="179"/>
      <c r="GH579" s="179"/>
      <c r="GI579" s="179"/>
      <c r="GJ579" s="179"/>
      <c r="GK579" s="179"/>
      <c r="GL579" s="179"/>
      <c r="GM579" s="179"/>
      <c r="GN579" s="179"/>
      <c r="GO579" s="179"/>
      <c r="GP579" s="179"/>
      <c r="GQ579" s="179"/>
      <c r="GR579" s="179"/>
      <c r="GS579" s="179"/>
    </row>
    <row r="580" spans="1:201">
      <c r="A580" s="177"/>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c r="FT580" s="179"/>
      <c r="FU580" s="179"/>
      <c r="FV580" s="179"/>
      <c r="FW580" s="179"/>
      <c r="FX580" s="179"/>
      <c r="FY580" s="179"/>
      <c r="FZ580" s="179"/>
      <c r="GA580" s="179"/>
      <c r="GB580" s="179"/>
      <c r="GC580" s="179"/>
      <c r="GD580" s="179"/>
      <c r="GE580" s="179"/>
      <c r="GF580" s="179"/>
      <c r="GG580" s="179"/>
      <c r="GH580" s="179"/>
      <c r="GI580" s="179"/>
      <c r="GJ580" s="179"/>
      <c r="GK580" s="179"/>
      <c r="GL580" s="179"/>
      <c r="GM580" s="179"/>
      <c r="GN580" s="179"/>
      <c r="GO580" s="179"/>
      <c r="GP580" s="179"/>
      <c r="GQ580" s="179"/>
      <c r="GR580" s="179"/>
      <c r="GS580" s="179"/>
    </row>
    <row r="581" spans="1:201">
      <c r="A581" s="177"/>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c r="FT581" s="179"/>
      <c r="FU581" s="179"/>
      <c r="FV581" s="179"/>
      <c r="FW581" s="179"/>
      <c r="FX581" s="179"/>
      <c r="FY581" s="179"/>
      <c r="FZ581" s="179"/>
      <c r="GA581" s="179"/>
      <c r="GB581" s="179"/>
      <c r="GC581" s="179"/>
      <c r="GD581" s="179"/>
      <c r="GE581" s="179"/>
      <c r="GF581" s="179"/>
      <c r="GG581" s="179"/>
      <c r="GH581" s="179"/>
      <c r="GI581" s="179"/>
      <c r="GJ581" s="179"/>
      <c r="GK581" s="179"/>
      <c r="GL581" s="179"/>
      <c r="GM581" s="179"/>
      <c r="GN581" s="179"/>
      <c r="GO581" s="179"/>
      <c r="GP581" s="179"/>
      <c r="GQ581" s="179"/>
      <c r="GR581" s="179"/>
      <c r="GS581" s="179"/>
    </row>
    <row r="582" spans="1:201">
      <c r="A582" s="177"/>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c r="FT582" s="179"/>
      <c r="FU582" s="179"/>
      <c r="FV582" s="179"/>
      <c r="FW582" s="179"/>
      <c r="FX582" s="179"/>
      <c r="FY582" s="179"/>
      <c r="FZ582" s="179"/>
      <c r="GA582" s="179"/>
      <c r="GB582" s="179"/>
      <c r="GC582" s="179"/>
      <c r="GD582" s="179"/>
      <c r="GE582" s="179"/>
      <c r="GF582" s="179"/>
      <c r="GG582" s="179"/>
      <c r="GH582" s="179"/>
      <c r="GI582" s="179"/>
      <c r="GJ582" s="179"/>
      <c r="GK582" s="179"/>
      <c r="GL582" s="179"/>
      <c r="GM582" s="179"/>
      <c r="GN582" s="179"/>
      <c r="GO582" s="179"/>
      <c r="GP582" s="179"/>
      <c r="GQ582" s="179"/>
      <c r="GR582" s="179"/>
      <c r="GS582" s="179"/>
    </row>
    <row r="583" spans="1:201">
      <c r="A583" s="177"/>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c r="FT583" s="179"/>
      <c r="FU583" s="179"/>
      <c r="FV583" s="179"/>
      <c r="FW583" s="179"/>
      <c r="FX583" s="179"/>
      <c r="FY583" s="179"/>
      <c r="FZ583" s="179"/>
      <c r="GA583" s="179"/>
      <c r="GB583" s="179"/>
      <c r="GC583" s="179"/>
      <c r="GD583" s="179"/>
      <c r="GE583" s="179"/>
      <c r="GF583" s="179"/>
      <c r="GG583" s="179"/>
      <c r="GH583" s="179"/>
      <c r="GI583" s="179"/>
      <c r="GJ583" s="179"/>
      <c r="GK583" s="179"/>
      <c r="GL583" s="179"/>
      <c r="GM583" s="179"/>
      <c r="GN583" s="179"/>
      <c r="GO583" s="179"/>
      <c r="GP583" s="179"/>
      <c r="GQ583" s="179"/>
      <c r="GR583" s="179"/>
      <c r="GS583" s="179"/>
    </row>
    <row r="584" spans="1:201">
      <c r="A584" s="177"/>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c r="FT584" s="179"/>
      <c r="FU584" s="179"/>
      <c r="FV584" s="179"/>
      <c r="FW584" s="179"/>
      <c r="FX584" s="179"/>
      <c r="FY584" s="179"/>
      <c r="FZ584" s="179"/>
      <c r="GA584" s="179"/>
      <c r="GB584" s="179"/>
      <c r="GC584" s="179"/>
      <c r="GD584" s="179"/>
      <c r="GE584" s="179"/>
      <c r="GF584" s="179"/>
      <c r="GG584" s="179"/>
      <c r="GH584" s="179"/>
      <c r="GI584" s="179"/>
      <c r="GJ584" s="179"/>
      <c r="GK584" s="179"/>
      <c r="GL584" s="179"/>
      <c r="GM584" s="179"/>
      <c r="GN584" s="179"/>
      <c r="GO584" s="179"/>
      <c r="GP584" s="179"/>
      <c r="GQ584" s="179"/>
      <c r="GR584" s="179"/>
      <c r="GS584" s="179"/>
    </row>
    <row r="585" spans="1:201">
      <c r="A585" s="177"/>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c r="FT585" s="179"/>
      <c r="FU585" s="179"/>
      <c r="FV585" s="179"/>
      <c r="FW585" s="179"/>
      <c r="FX585" s="179"/>
      <c r="FY585" s="179"/>
      <c r="FZ585" s="179"/>
      <c r="GA585" s="179"/>
      <c r="GB585" s="179"/>
      <c r="GC585" s="179"/>
      <c r="GD585" s="179"/>
      <c r="GE585" s="179"/>
      <c r="GF585" s="179"/>
      <c r="GG585" s="179"/>
      <c r="GH585" s="179"/>
      <c r="GI585" s="179"/>
      <c r="GJ585" s="179"/>
      <c r="GK585" s="179"/>
      <c r="GL585" s="179"/>
      <c r="GM585" s="179"/>
      <c r="GN585" s="179"/>
      <c r="GO585" s="179"/>
      <c r="GP585" s="179"/>
      <c r="GQ585" s="179"/>
      <c r="GR585" s="179"/>
      <c r="GS585" s="179"/>
    </row>
    <row r="586" spans="1:201">
      <c r="A586" s="177"/>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c r="FT586" s="179"/>
      <c r="FU586" s="179"/>
      <c r="FV586" s="179"/>
      <c r="FW586" s="179"/>
      <c r="FX586" s="179"/>
      <c r="FY586" s="179"/>
      <c r="FZ586" s="179"/>
      <c r="GA586" s="179"/>
      <c r="GB586" s="179"/>
      <c r="GC586" s="179"/>
      <c r="GD586" s="179"/>
      <c r="GE586" s="179"/>
      <c r="GF586" s="179"/>
      <c r="GG586" s="179"/>
      <c r="GH586" s="179"/>
      <c r="GI586" s="179"/>
      <c r="GJ586" s="179"/>
      <c r="GK586" s="179"/>
      <c r="GL586" s="179"/>
      <c r="GM586" s="179"/>
      <c r="GN586" s="179"/>
      <c r="GO586" s="179"/>
      <c r="GP586" s="179"/>
      <c r="GQ586" s="179"/>
      <c r="GR586" s="179"/>
      <c r="GS586" s="179"/>
    </row>
    <row r="587" spans="1:201">
      <c r="A587" s="177"/>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c r="FT587" s="179"/>
      <c r="FU587" s="179"/>
      <c r="FV587" s="179"/>
      <c r="FW587" s="179"/>
      <c r="FX587" s="179"/>
      <c r="FY587" s="179"/>
      <c r="FZ587" s="179"/>
      <c r="GA587" s="179"/>
      <c r="GB587" s="179"/>
      <c r="GC587" s="179"/>
      <c r="GD587" s="179"/>
      <c r="GE587" s="179"/>
      <c r="GF587" s="179"/>
      <c r="GG587" s="179"/>
      <c r="GH587" s="179"/>
      <c r="GI587" s="179"/>
      <c r="GJ587" s="179"/>
      <c r="GK587" s="179"/>
      <c r="GL587" s="179"/>
      <c r="GM587" s="179"/>
      <c r="GN587" s="179"/>
      <c r="GO587" s="179"/>
      <c r="GP587" s="179"/>
      <c r="GQ587" s="179"/>
      <c r="GR587" s="179"/>
      <c r="GS587" s="179"/>
    </row>
    <row r="588" spans="1:201">
      <c r="A588" s="177"/>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c r="FT588" s="179"/>
      <c r="FU588" s="179"/>
      <c r="FV588" s="179"/>
      <c r="FW588" s="179"/>
      <c r="FX588" s="179"/>
      <c r="FY588" s="179"/>
      <c r="FZ588" s="179"/>
      <c r="GA588" s="179"/>
      <c r="GB588" s="179"/>
      <c r="GC588" s="179"/>
      <c r="GD588" s="179"/>
      <c r="GE588" s="179"/>
      <c r="GF588" s="179"/>
      <c r="GG588" s="179"/>
      <c r="GH588" s="179"/>
      <c r="GI588" s="179"/>
      <c r="GJ588" s="179"/>
      <c r="GK588" s="179"/>
      <c r="GL588" s="179"/>
      <c r="GM588" s="179"/>
      <c r="GN588" s="179"/>
      <c r="GO588" s="179"/>
      <c r="GP588" s="179"/>
      <c r="GQ588" s="179"/>
      <c r="GR588" s="179"/>
      <c r="GS588" s="179"/>
    </row>
    <row r="589" spans="1:201">
      <c r="A589" s="177"/>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c r="FT589" s="179"/>
      <c r="FU589" s="179"/>
      <c r="FV589" s="179"/>
      <c r="FW589" s="179"/>
      <c r="FX589" s="179"/>
      <c r="FY589" s="179"/>
      <c r="FZ589" s="179"/>
      <c r="GA589" s="179"/>
      <c r="GB589" s="179"/>
      <c r="GC589" s="179"/>
      <c r="GD589" s="179"/>
      <c r="GE589" s="179"/>
      <c r="GF589" s="179"/>
      <c r="GG589" s="179"/>
      <c r="GH589" s="179"/>
      <c r="GI589" s="179"/>
      <c r="GJ589" s="179"/>
      <c r="GK589" s="179"/>
      <c r="GL589" s="179"/>
      <c r="GM589" s="179"/>
      <c r="GN589" s="179"/>
      <c r="GO589" s="179"/>
      <c r="GP589" s="179"/>
      <c r="GQ589" s="179"/>
      <c r="GR589" s="179"/>
      <c r="GS589" s="179"/>
    </row>
    <row r="590" spans="1:201">
      <c r="A590" s="177"/>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c r="FT590" s="179"/>
      <c r="FU590" s="179"/>
      <c r="FV590" s="179"/>
      <c r="FW590" s="179"/>
      <c r="FX590" s="179"/>
      <c r="FY590" s="179"/>
      <c r="FZ590" s="179"/>
      <c r="GA590" s="179"/>
      <c r="GB590" s="179"/>
      <c r="GC590" s="179"/>
      <c r="GD590" s="179"/>
      <c r="GE590" s="179"/>
      <c r="GF590" s="179"/>
      <c r="GG590" s="179"/>
      <c r="GH590" s="179"/>
      <c r="GI590" s="179"/>
      <c r="GJ590" s="179"/>
      <c r="GK590" s="179"/>
      <c r="GL590" s="179"/>
      <c r="GM590" s="179"/>
      <c r="GN590" s="179"/>
      <c r="GO590" s="179"/>
      <c r="GP590" s="179"/>
      <c r="GQ590" s="179"/>
      <c r="GR590" s="179"/>
      <c r="GS590" s="179"/>
    </row>
    <row r="591" spans="1:201">
      <c r="A591" s="177"/>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c r="FT591" s="179"/>
      <c r="FU591" s="179"/>
      <c r="FV591" s="179"/>
      <c r="FW591" s="179"/>
      <c r="FX591" s="179"/>
      <c r="FY591" s="179"/>
      <c r="FZ591" s="179"/>
      <c r="GA591" s="179"/>
      <c r="GB591" s="179"/>
      <c r="GC591" s="179"/>
      <c r="GD591" s="179"/>
      <c r="GE591" s="179"/>
      <c r="GF591" s="179"/>
      <c r="GG591" s="179"/>
      <c r="GH591" s="179"/>
      <c r="GI591" s="179"/>
      <c r="GJ591" s="179"/>
      <c r="GK591" s="179"/>
      <c r="GL591" s="179"/>
      <c r="GM591" s="179"/>
      <c r="GN591" s="179"/>
      <c r="GO591" s="179"/>
      <c r="GP591" s="179"/>
      <c r="GQ591" s="179"/>
      <c r="GR591" s="179"/>
      <c r="GS591" s="179"/>
    </row>
    <row r="592" spans="1:201">
      <c r="A592" s="177"/>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c r="FT592" s="179"/>
      <c r="FU592" s="179"/>
      <c r="FV592" s="179"/>
      <c r="FW592" s="179"/>
      <c r="FX592" s="179"/>
      <c r="FY592" s="179"/>
      <c r="FZ592" s="179"/>
      <c r="GA592" s="179"/>
      <c r="GB592" s="179"/>
      <c r="GC592" s="179"/>
      <c r="GD592" s="179"/>
      <c r="GE592" s="179"/>
      <c r="GF592" s="179"/>
      <c r="GG592" s="179"/>
      <c r="GH592" s="179"/>
      <c r="GI592" s="179"/>
      <c r="GJ592" s="179"/>
      <c r="GK592" s="179"/>
      <c r="GL592" s="179"/>
      <c r="GM592" s="179"/>
      <c r="GN592" s="179"/>
      <c r="GO592" s="179"/>
      <c r="GP592" s="179"/>
      <c r="GQ592" s="179"/>
      <c r="GR592" s="179"/>
      <c r="GS592" s="179"/>
    </row>
    <row r="593" spans="1:201">
      <c r="A593" s="177"/>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c r="FT593" s="179"/>
      <c r="FU593" s="179"/>
      <c r="FV593" s="179"/>
      <c r="FW593" s="179"/>
      <c r="FX593" s="179"/>
      <c r="FY593" s="179"/>
      <c r="FZ593" s="179"/>
      <c r="GA593" s="179"/>
      <c r="GB593" s="179"/>
      <c r="GC593" s="179"/>
      <c r="GD593" s="179"/>
      <c r="GE593" s="179"/>
      <c r="GF593" s="179"/>
      <c r="GG593" s="179"/>
      <c r="GH593" s="179"/>
      <c r="GI593" s="179"/>
      <c r="GJ593" s="179"/>
      <c r="GK593" s="179"/>
      <c r="GL593" s="179"/>
      <c r="GM593" s="179"/>
      <c r="GN593" s="179"/>
      <c r="GO593" s="179"/>
      <c r="GP593" s="179"/>
      <c r="GQ593" s="179"/>
      <c r="GR593" s="179"/>
      <c r="GS593" s="179"/>
    </row>
    <row r="594" spans="1:201">
      <c r="A594" s="177"/>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c r="FT594" s="179"/>
      <c r="FU594" s="179"/>
      <c r="FV594" s="179"/>
      <c r="FW594" s="179"/>
      <c r="FX594" s="179"/>
      <c r="FY594" s="179"/>
      <c r="FZ594" s="179"/>
      <c r="GA594" s="179"/>
      <c r="GB594" s="179"/>
      <c r="GC594" s="179"/>
      <c r="GD594" s="179"/>
      <c r="GE594" s="179"/>
      <c r="GF594" s="179"/>
      <c r="GG594" s="179"/>
      <c r="GH594" s="179"/>
      <c r="GI594" s="179"/>
      <c r="GJ594" s="179"/>
      <c r="GK594" s="179"/>
      <c r="GL594" s="179"/>
      <c r="GM594" s="179"/>
      <c r="GN594" s="179"/>
      <c r="GO594" s="179"/>
      <c r="GP594" s="179"/>
      <c r="GQ594" s="179"/>
      <c r="GR594" s="179"/>
      <c r="GS594" s="179"/>
    </row>
    <row r="595" spans="1:201">
      <c r="A595" s="177"/>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c r="FT595" s="179"/>
      <c r="FU595" s="179"/>
      <c r="FV595" s="179"/>
      <c r="FW595" s="179"/>
      <c r="FX595" s="179"/>
      <c r="FY595" s="179"/>
      <c r="FZ595" s="179"/>
      <c r="GA595" s="179"/>
      <c r="GB595" s="179"/>
      <c r="GC595" s="179"/>
      <c r="GD595" s="179"/>
      <c r="GE595" s="179"/>
      <c r="GF595" s="179"/>
      <c r="GG595" s="179"/>
      <c r="GH595" s="179"/>
      <c r="GI595" s="179"/>
      <c r="GJ595" s="179"/>
      <c r="GK595" s="179"/>
      <c r="GL595" s="179"/>
      <c r="GM595" s="179"/>
      <c r="GN595" s="179"/>
      <c r="GO595" s="179"/>
      <c r="GP595" s="179"/>
      <c r="GQ595" s="179"/>
      <c r="GR595" s="179"/>
      <c r="GS595" s="179"/>
    </row>
    <row r="596" spans="1:201">
      <c r="A596" s="177"/>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c r="FT596" s="179"/>
      <c r="FU596" s="179"/>
      <c r="FV596" s="179"/>
      <c r="FW596" s="179"/>
      <c r="FX596" s="179"/>
      <c r="FY596" s="179"/>
      <c r="FZ596" s="179"/>
      <c r="GA596" s="179"/>
      <c r="GB596" s="179"/>
      <c r="GC596" s="179"/>
      <c r="GD596" s="179"/>
      <c r="GE596" s="179"/>
      <c r="GF596" s="179"/>
      <c r="GG596" s="179"/>
      <c r="GH596" s="179"/>
      <c r="GI596" s="179"/>
      <c r="GJ596" s="179"/>
      <c r="GK596" s="179"/>
      <c r="GL596" s="179"/>
      <c r="GM596" s="179"/>
      <c r="GN596" s="179"/>
      <c r="GO596" s="179"/>
      <c r="GP596" s="179"/>
      <c r="GQ596" s="179"/>
      <c r="GR596" s="179"/>
      <c r="GS596" s="179"/>
    </row>
    <row r="597" spans="1:201">
      <c r="A597" s="177"/>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c r="FT597" s="179"/>
      <c r="FU597" s="179"/>
      <c r="FV597" s="179"/>
      <c r="FW597" s="179"/>
      <c r="FX597" s="179"/>
      <c r="FY597" s="179"/>
      <c r="FZ597" s="179"/>
      <c r="GA597" s="179"/>
      <c r="GB597" s="179"/>
      <c r="GC597" s="179"/>
      <c r="GD597" s="179"/>
      <c r="GE597" s="179"/>
      <c r="GF597" s="179"/>
      <c r="GG597" s="179"/>
      <c r="GH597" s="179"/>
      <c r="GI597" s="179"/>
      <c r="GJ597" s="179"/>
      <c r="GK597" s="179"/>
      <c r="GL597" s="179"/>
      <c r="GM597" s="179"/>
      <c r="GN597" s="179"/>
      <c r="GO597" s="179"/>
      <c r="GP597" s="179"/>
      <c r="GQ597" s="179"/>
      <c r="GR597" s="179"/>
      <c r="GS597" s="179"/>
    </row>
    <row r="598" spans="1:201">
      <c r="A598" s="177"/>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c r="FT598" s="179"/>
      <c r="FU598" s="179"/>
      <c r="FV598" s="179"/>
      <c r="FW598" s="179"/>
      <c r="FX598" s="179"/>
      <c r="FY598" s="179"/>
      <c r="FZ598" s="179"/>
      <c r="GA598" s="179"/>
      <c r="GB598" s="179"/>
      <c r="GC598" s="179"/>
      <c r="GD598" s="179"/>
      <c r="GE598" s="179"/>
      <c r="GF598" s="179"/>
      <c r="GG598" s="179"/>
      <c r="GH598" s="179"/>
      <c r="GI598" s="179"/>
      <c r="GJ598" s="179"/>
      <c r="GK598" s="179"/>
      <c r="GL598" s="179"/>
      <c r="GM598" s="179"/>
      <c r="GN598" s="179"/>
      <c r="GO598" s="179"/>
      <c r="GP598" s="179"/>
      <c r="GQ598" s="179"/>
      <c r="GR598" s="179"/>
      <c r="GS598" s="179"/>
    </row>
    <row r="599" spans="1:201">
      <c r="A599" s="177"/>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c r="FT599" s="179"/>
      <c r="FU599" s="179"/>
      <c r="FV599" s="179"/>
      <c r="FW599" s="179"/>
      <c r="FX599" s="179"/>
      <c r="FY599" s="179"/>
      <c r="FZ599" s="179"/>
      <c r="GA599" s="179"/>
      <c r="GB599" s="179"/>
      <c r="GC599" s="179"/>
      <c r="GD599" s="179"/>
      <c r="GE599" s="179"/>
      <c r="GF599" s="179"/>
      <c r="GG599" s="179"/>
      <c r="GH599" s="179"/>
      <c r="GI599" s="179"/>
      <c r="GJ599" s="179"/>
      <c r="GK599" s="179"/>
      <c r="GL599" s="179"/>
      <c r="GM599" s="179"/>
      <c r="GN599" s="179"/>
      <c r="GO599" s="179"/>
      <c r="GP599" s="179"/>
      <c r="GQ599" s="179"/>
      <c r="GR599" s="179"/>
      <c r="GS599" s="179"/>
    </row>
    <row r="600" spans="1:201">
      <c r="A600" s="177"/>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c r="FT600" s="179"/>
      <c r="FU600" s="179"/>
      <c r="FV600" s="179"/>
      <c r="FW600" s="179"/>
      <c r="FX600" s="179"/>
      <c r="FY600" s="179"/>
      <c r="FZ600" s="179"/>
      <c r="GA600" s="179"/>
      <c r="GB600" s="179"/>
      <c r="GC600" s="179"/>
      <c r="GD600" s="179"/>
      <c r="GE600" s="179"/>
      <c r="GF600" s="179"/>
      <c r="GG600" s="179"/>
      <c r="GH600" s="179"/>
      <c r="GI600" s="179"/>
      <c r="GJ600" s="179"/>
      <c r="GK600" s="179"/>
      <c r="GL600" s="179"/>
      <c r="GM600" s="179"/>
      <c r="GN600" s="179"/>
      <c r="GO600" s="179"/>
      <c r="GP600" s="179"/>
      <c r="GQ600" s="179"/>
      <c r="GR600" s="179"/>
      <c r="GS600" s="179"/>
    </row>
    <row r="601" spans="1:201">
      <c r="A601" s="177"/>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c r="FT601" s="179"/>
      <c r="FU601" s="179"/>
      <c r="FV601" s="179"/>
      <c r="FW601" s="179"/>
      <c r="FX601" s="179"/>
      <c r="FY601" s="179"/>
      <c r="FZ601" s="179"/>
      <c r="GA601" s="179"/>
      <c r="GB601" s="179"/>
      <c r="GC601" s="179"/>
      <c r="GD601" s="179"/>
      <c r="GE601" s="179"/>
      <c r="GF601" s="179"/>
      <c r="GG601" s="179"/>
      <c r="GH601" s="179"/>
      <c r="GI601" s="179"/>
      <c r="GJ601" s="179"/>
      <c r="GK601" s="179"/>
      <c r="GL601" s="179"/>
      <c r="GM601" s="179"/>
      <c r="GN601" s="179"/>
      <c r="GO601" s="179"/>
      <c r="GP601" s="179"/>
      <c r="GQ601" s="179"/>
      <c r="GR601" s="179"/>
      <c r="GS601" s="179"/>
    </row>
    <row r="602" spans="1:201">
      <c r="A602" s="177"/>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c r="FT602" s="179"/>
      <c r="FU602" s="179"/>
      <c r="FV602" s="179"/>
      <c r="FW602" s="179"/>
      <c r="FX602" s="179"/>
      <c r="FY602" s="179"/>
      <c r="FZ602" s="179"/>
      <c r="GA602" s="179"/>
      <c r="GB602" s="179"/>
      <c r="GC602" s="179"/>
      <c r="GD602" s="179"/>
      <c r="GE602" s="179"/>
      <c r="GF602" s="179"/>
      <c r="GG602" s="179"/>
      <c r="GH602" s="179"/>
      <c r="GI602" s="179"/>
      <c r="GJ602" s="179"/>
      <c r="GK602" s="179"/>
      <c r="GL602" s="179"/>
      <c r="GM602" s="179"/>
      <c r="GN602" s="179"/>
      <c r="GO602" s="179"/>
      <c r="GP602" s="179"/>
      <c r="GQ602" s="179"/>
      <c r="GR602" s="179"/>
      <c r="GS602" s="179"/>
    </row>
    <row r="603" spans="1:201">
      <c r="A603" s="177"/>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c r="FT603" s="179"/>
      <c r="FU603" s="179"/>
      <c r="FV603" s="179"/>
      <c r="FW603" s="179"/>
      <c r="FX603" s="179"/>
      <c r="FY603" s="179"/>
      <c r="FZ603" s="179"/>
      <c r="GA603" s="179"/>
      <c r="GB603" s="179"/>
      <c r="GC603" s="179"/>
      <c r="GD603" s="179"/>
      <c r="GE603" s="179"/>
      <c r="GF603" s="179"/>
      <c r="GG603" s="179"/>
      <c r="GH603" s="179"/>
      <c r="GI603" s="179"/>
      <c r="GJ603" s="179"/>
      <c r="GK603" s="179"/>
      <c r="GL603" s="179"/>
      <c r="GM603" s="179"/>
      <c r="GN603" s="179"/>
      <c r="GO603" s="179"/>
      <c r="GP603" s="179"/>
      <c r="GQ603" s="179"/>
      <c r="GR603" s="179"/>
      <c r="GS603" s="179"/>
    </row>
    <row r="604" spans="1:201">
      <c r="A604" s="177"/>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c r="FT604" s="179"/>
      <c r="FU604" s="179"/>
      <c r="FV604" s="179"/>
      <c r="FW604" s="179"/>
      <c r="FX604" s="179"/>
      <c r="FY604" s="179"/>
      <c r="FZ604" s="179"/>
      <c r="GA604" s="179"/>
      <c r="GB604" s="179"/>
      <c r="GC604" s="179"/>
      <c r="GD604" s="179"/>
      <c r="GE604" s="179"/>
      <c r="GF604" s="179"/>
      <c r="GG604" s="179"/>
      <c r="GH604" s="179"/>
      <c r="GI604" s="179"/>
      <c r="GJ604" s="179"/>
      <c r="GK604" s="179"/>
      <c r="GL604" s="179"/>
      <c r="GM604" s="179"/>
      <c r="GN604" s="179"/>
      <c r="GO604" s="179"/>
      <c r="GP604" s="179"/>
      <c r="GQ604" s="179"/>
      <c r="GR604" s="179"/>
      <c r="GS604" s="179"/>
    </row>
    <row r="605" spans="1:201">
      <c r="A605" s="177"/>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c r="FT605" s="179"/>
      <c r="FU605" s="179"/>
      <c r="FV605" s="179"/>
      <c r="FW605" s="179"/>
      <c r="FX605" s="179"/>
      <c r="FY605" s="179"/>
      <c r="FZ605" s="179"/>
      <c r="GA605" s="179"/>
      <c r="GB605" s="179"/>
      <c r="GC605" s="179"/>
      <c r="GD605" s="179"/>
      <c r="GE605" s="179"/>
      <c r="GF605" s="179"/>
      <c r="GG605" s="179"/>
      <c r="GH605" s="179"/>
      <c r="GI605" s="179"/>
      <c r="GJ605" s="179"/>
      <c r="GK605" s="179"/>
      <c r="GL605" s="179"/>
      <c r="GM605" s="179"/>
      <c r="GN605" s="179"/>
      <c r="GO605" s="179"/>
      <c r="GP605" s="179"/>
      <c r="GQ605" s="179"/>
      <c r="GR605" s="179"/>
      <c r="GS605" s="179"/>
    </row>
    <row r="606" spans="1:201">
      <c r="A606" s="177"/>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c r="FT606" s="179"/>
      <c r="FU606" s="179"/>
      <c r="FV606" s="179"/>
      <c r="FW606" s="179"/>
      <c r="FX606" s="179"/>
      <c r="FY606" s="179"/>
      <c r="FZ606" s="179"/>
      <c r="GA606" s="179"/>
      <c r="GB606" s="179"/>
      <c r="GC606" s="179"/>
      <c r="GD606" s="179"/>
      <c r="GE606" s="179"/>
      <c r="GF606" s="179"/>
      <c r="GG606" s="179"/>
      <c r="GH606" s="179"/>
      <c r="GI606" s="179"/>
      <c r="GJ606" s="179"/>
      <c r="GK606" s="179"/>
      <c r="GL606" s="179"/>
      <c r="GM606" s="179"/>
      <c r="GN606" s="179"/>
      <c r="GO606" s="179"/>
      <c r="GP606" s="179"/>
      <c r="GQ606" s="179"/>
      <c r="GR606" s="179"/>
      <c r="GS606" s="179"/>
    </row>
    <row r="607" spans="1:201">
      <c r="A607" s="177"/>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c r="FT607" s="179"/>
      <c r="FU607" s="179"/>
      <c r="FV607" s="179"/>
      <c r="FW607" s="179"/>
      <c r="FX607" s="179"/>
      <c r="FY607" s="179"/>
      <c r="FZ607" s="179"/>
      <c r="GA607" s="179"/>
      <c r="GB607" s="179"/>
      <c r="GC607" s="179"/>
      <c r="GD607" s="179"/>
      <c r="GE607" s="179"/>
      <c r="GF607" s="179"/>
      <c r="GG607" s="179"/>
      <c r="GH607" s="179"/>
      <c r="GI607" s="179"/>
      <c r="GJ607" s="179"/>
      <c r="GK607" s="179"/>
      <c r="GL607" s="179"/>
      <c r="GM607" s="179"/>
      <c r="GN607" s="179"/>
      <c r="GO607" s="179"/>
      <c r="GP607" s="179"/>
      <c r="GQ607" s="179"/>
      <c r="GR607" s="179"/>
      <c r="GS607" s="179"/>
    </row>
    <row r="608" spans="1:201">
      <c r="A608" s="177"/>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c r="FT608" s="179"/>
      <c r="FU608" s="179"/>
      <c r="FV608" s="179"/>
      <c r="FW608" s="179"/>
      <c r="FX608" s="179"/>
      <c r="FY608" s="179"/>
      <c r="FZ608" s="179"/>
      <c r="GA608" s="179"/>
      <c r="GB608" s="179"/>
      <c r="GC608" s="179"/>
      <c r="GD608" s="179"/>
      <c r="GE608" s="179"/>
      <c r="GF608" s="179"/>
      <c r="GG608" s="179"/>
      <c r="GH608" s="179"/>
      <c r="GI608" s="179"/>
      <c r="GJ608" s="179"/>
      <c r="GK608" s="179"/>
      <c r="GL608" s="179"/>
      <c r="GM608" s="179"/>
      <c r="GN608" s="179"/>
      <c r="GO608" s="179"/>
      <c r="GP608" s="179"/>
      <c r="GQ608" s="179"/>
      <c r="GR608" s="179"/>
      <c r="GS608" s="179"/>
    </row>
    <row r="609" spans="1:201">
      <c r="A609" s="177"/>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c r="FT609" s="179"/>
      <c r="FU609" s="179"/>
      <c r="FV609" s="179"/>
      <c r="FW609" s="179"/>
      <c r="FX609" s="179"/>
      <c r="FY609" s="179"/>
      <c r="FZ609" s="179"/>
      <c r="GA609" s="179"/>
      <c r="GB609" s="179"/>
      <c r="GC609" s="179"/>
      <c r="GD609" s="179"/>
      <c r="GE609" s="179"/>
      <c r="GF609" s="179"/>
      <c r="GG609" s="179"/>
      <c r="GH609" s="179"/>
      <c r="GI609" s="179"/>
      <c r="GJ609" s="179"/>
      <c r="GK609" s="179"/>
      <c r="GL609" s="179"/>
      <c r="GM609" s="179"/>
      <c r="GN609" s="179"/>
      <c r="GO609" s="179"/>
      <c r="GP609" s="179"/>
      <c r="GQ609" s="179"/>
      <c r="GR609" s="179"/>
      <c r="GS609" s="179"/>
    </row>
    <row r="610" spans="1:201">
      <c r="A610" s="177"/>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c r="FT610" s="179"/>
      <c r="FU610" s="179"/>
      <c r="FV610" s="179"/>
      <c r="FW610" s="179"/>
      <c r="FX610" s="179"/>
      <c r="FY610" s="179"/>
      <c r="FZ610" s="179"/>
      <c r="GA610" s="179"/>
      <c r="GB610" s="179"/>
      <c r="GC610" s="179"/>
      <c r="GD610" s="179"/>
      <c r="GE610" s="179"/>
      <c r="GF610" s="179"/>
      <c r="GG610" s="179"/>
      <c r="GH610" s="179"/>
      <c r="GI610" s="179"/>
      <c r="GJ610" s="179"/>
      <c r="GK610" s="179"/>
      <c r="GL610" s="179"/>
      <c r="GM610" s="179"/>
      <c r="GN610" s="179"/>
      <c r="GO610" s="179"/>
      <c r="GP610" s="179"/>
      <c r="GQ610" s="179"/>
      <c r="GR610" s="179"/>
      <c r="GS610" s="179"/>
    </row>
    <row r="611" spans="1:201">
      <c r="A611" s="177"/>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c r="FT611" s="179"/>
      <c r="FU611" s="179"/>
      <c r="FV611" s="179"/>
      <c r="FW611" s="179"/>
      <c r="FX611" s="179"/>
      <c r="FY611" s="179"/>
      <c r="FZ611" s="179"/>
      <c r="GA611" s="179"/>
      <c r="GB611" s="179"/>
      <c r="GC611" s="179"/>
      <c r="GD611" s="179"/>
      <c r="GE611" s="179"/>
      <c r="GF611" s="179"/>
      <c r="GG611" s="179"/>
      <c r="GH611" s="179"/>
      <c r="GI611" s="179"/>
      <c r="GJ611" s="179"/>
      <c r="GK611" s="179"/>
      <c r="GL611" s="179"/>
      <c r="GM611" s="179"/>
      <c r="GN611" s="179"/>
      <c r="GO611" s="179"/>
      <c r="GP611" s="179"/>
      <c r="GQ611" s="179"/>
      <c r="GR611" s="179"/>
      <c r="GS611" s="179"/>
    </row>
    <row r="612" spans="1:201">
      <c r="A612" s="177"/>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c r="FT612" s="179"/>
      <c r="FU612" s="179"/>
      <c r="FV612" s="179"/>
      <c r="FW612" s="179"/>
      <c r="FX612" s="179"/>
      <c r="FY612" s="179"/>
      <c r="FZ612" s="179"/>
      <c r="GA612" s="179"/>
      <c r="GB612" s="179"/>
      <c r="GC612" s="179"/>
      <c r="GD612" s="179"/>
      <c r="GE612" s="179"/>
      <c r="GF612" s="179"/>
      <c r="GG612" s="179"/>
      <c r="GH612" s="179"/>
      <c r="GI612" s="179"/>
      <c r="GJ612" s="179"/>
      <c r="GK612" s="179"/>
      <c r="GL612" s="179"/>
      <c r="GM612" s="179"/>
      <c r="GN612" s="179"/>
      <c r="GO612" s="179"/>
      <c r="GP612" s="179"/>
      <c r="GQ612" s="179"/>
      <c r="GR612" s="179"/>
      <c r="GS612" s="179"/>
    </row>
    <row r="613" spans="1:201">
      <c r="A613" s="177"/>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c r="FT613" s="179"/>
      <c r="FU613" s="179"/>
      <c r="FV613" s="179"/>
      <c r="FW613" s="179"/>
      <c r="FX613" s="179"/>
      <c r="FY613" s="179"/>
      <c r="FZ613" s="179"/>
      <c r="GA613" s="179"/>
      <c r="GB613" s="179"/>
      <c r="GC613" s="179"/>
      <c r="GD613" s="179"/>
      <c r="GE613" s="179"/>
      <c r="GF613" s="179"/>
      <c r="GG613" s="179"/>
      <c r="GH613" s="179"/>
      <c r="GI613" s="179"/>
      <c r="GJ613" s="179"/>
      <c r="GK613" s="179"/>
      <c r="GL613" s="179"/>
      <c r="GM613" s="179"/>
      <c r="GN613" s="179"/>
      <c r="GO613" s="179"/>
      <c r="GP613" s="179"/>
      <c r="GQ613" s="179"/>
      <c r="GR613" s="179"/>
      <c r="GS613" s="179"/>
    </row>
    <row r="614" spans="1:201">
      <c r="A614" s="177"/>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c r="FT614" s="179"/>
      <c r="FU614" s="179"/>
      <c r="FV614" s="179"/>
      <c r="FW614" s="179"/>
      <c r="FX614" s="179"/>
      <c r="FY614" s="179"/>
      <c r="FZ614" s="179"/>
      <c r="GA614" s="179"/>
      <c r="GB614" s="179"/>
      <c r="GC614" s="179"/>
      <c r="GD614" s="179"/>
      <c r="GE614" s="179"/>
      <c r="GF614" s="179"/>
      <c r="GG614" s="179"/>
      <c r="GH614" s="179"/>
      <c r="GI614" s="179"/>
      <c r="GJ614" s="179"/>
      <c r="GK614" s="179"/>
      <c r="GL614" s="179"/>
      <c r="GM614" s="179"/>
      <c r="GN614" s="179"/>
      <c r="GO614" s="179"/>
      <c r="GP614" s="179"/>
      <c r="GQ614" s="179"/>
      <c r="GR614" s="179"/>
      <c r="GS614" s="179"/>
    </row>
    <row r="615" spans="1:201">
      <c r="A615" s="177"/>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c r="FT615" s="179"/>
      <c r="FU615" s="179"/>
      <c r="FV615" s="179"/>
      <c r="FW615" s="179"/>
      <c r="FX615" s="179"/>
      <c r="FY615" s="179"/>
      <c r="FZ615" s="179"/>
      <c r="GA615" s="179"/>
      <c r="GB615" s="179"/>
      <c r="GC615" s="179"/>
      <c r="GD615" s="179"/>
      <c r="GE615" s="179"/>
      <c r="GF615" s="179"/>
      <c r="GG615" s="179"/>
      <c r="GH615" s="179"/>
      <c r="GI615" s="179"/>
      <c r="GJ615" s="179"/>
      <c r="GK615" s="179"/>
      <c r="GL615" s="179"/>
      <c r="GM615" s="179"/>
      <c r="GN615" s="179"/>
      <c r="GO615" s="179"/>
      <c r="GP615" s="179"/>
      <c r="GQ615" s="179"/>
      <c r="GR615" s="179"/>
      <c r="GS615" s="179"/>
    </row>
    <row r="616" spans="1:201">
      <c r="A616" s="177"/>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c r="FT616" s="179"/>
      <c r="FU616" s="179"/>
      <c r="FV616" s="179"/>
      <c r="FW616" s="179"/>
      <c r="FX616" s="179"/>
      <c r="FY616" s="179"/>
      <c r="FZ616" s="179"/>
      <c r="GA616" s="179"/>
      <c r="GB616" s="179"/>
      <c r="GC616" s="179"/>
      <c r="GD616" s="179"/>
      <c r="GE616" s="179"/>
      <c r="GF616" s="179"/>
      <c r="GG616" s="179"/>
      <c r="GH616" s="179"/>
      <c r="GI616" s="179"/>
      <c r="GJ616" s="179"/>
      <c r="GK616" s="179"/>
      <c r="GL616" s="179"/>
      <c r="GM616" s="179"/>
      <c r="GN616" s="179"/>
      <c r="GO616" s="179"/>
      <c r="GP616" s="179"/>
      <c r="GQ616" s="179"/>
      <c r="GR616" s="179"/>
      <c r="GS616" s="179"/>
    </row>
    <row r="617" spans="1:201">
      <c r="A617" s="177"/>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c r="FT617" s="179"/>
      <c r="FU617" s="179"/>
      <c r="FV617" s="179"/>
      <c r="FW617" s="179"/>
      <c r="FX617" s="179"/>
      <c r="FY617" s="179"/>
      <c r="FZ617" s="179"/>
      <c r="GA617" s="179"/>
      <c r="GB617" s="179"/>
      <c r="GC617" s="179"/>
      <c r="GD617" s="179"/>
      <c r="GE617" s="179"/>
      <c r="GF617" s="179"/>
      <c r="GG617" s="179"/>
      <c r="GH617" s="179"/>
      <c r="GI617" s="179"/>
      <c r="GJ617" s="179"/>
      <c r="GK617" s="179"/>
      <c r="GL617" s="179"/>
      <c r="GM617" s="179"/>
      <c r="GN617" s="179"/>
      <c r="GO617" s="179"/>
      <c r="GP617" s="179"/>
      <c r="GQ617" s="179"/>
      <c r="GR617" s="179"/>
      <c r="GS617" s="179"/>
    </row>
    <row r="618" spans="1:201">
      <c r="A618" s="177"/>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c r="FT618" s="179"/>
      <c r="FU618" s="179"/>
      <c r="FV618" s="179"/>
      <c r="FW618" s="179"/>
      <c r="FX618" s="179"/>
      <c r="FY618" s="179"/>
      <c r="FZ618" s="179"/>
      <c r="GA618" s="179"/>
      <c r="GB618" s="179"/>
      <c r="GC618" s="179"/>
      <c r="GD618" s="179"/>
      <c r="GE618" s="179"/>
      <c r="GF618" s="179"/>
      <c r="GG618" s="179"/>
      <c r="GH618" s="179"/>
      <c r="GI618" s="179"/>
      <c r="GJ618" s="179"/>
      <c r="GK618" s="179"/>
      <c r="GL618" s="179"/>
      <c r="GM618" s="179"/>
      <c r="GN618" s="179"/>
      <c r="GO618" s="179"/>
      <c r="GP618" s="179"/>
      <c r="GQ618" s="179"/>
      <c r="GR618" s="179"/>
      <c r="GS618" s="179"/>
    </row>
    <row r="619" spans="1:201">
      <c r="A619" s="177"/>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c r="FT619" s="179"/>
      <c r="FU619" s="179"/>
      <c r="FV619" s="179"/>
      <c r="FW619" s="179"/>
      <c r="FX619" s="179"/>
      <c r="FY619" s="179"/>
      <c r="FZ619" s="179"/>
      <c r="GA619" s="179"/>
      <c r="GB619" s="179"/>
      <c r="GC619" s="179"/>
      <c r="GD619" s="179"/>
      <c r="GE619" s="179"/>
      <c r="GF619" s="179"/>
      <c r="GG619" s="179"/>
      <c r="GH619" s="179"/>
      <c r="GI619" s="179"/>
      <c r="GJ619" s="179"/>
      <c r="GK619" s="179"/>
      <c r="GL619" s="179"/>
      <c r="GM619" s="179"/>
      <c r="GN619" s="179"/>
      <c r="GO619" s="179"/>
      <c r="GP619" s="179"/>
      <c r="GQ619" s="179"/>
      <c r="GR619" s="179"/>
      <c r="GS619" s="179"/>
    </row>
    <row r="620" spans="1:201">
      <c r="A620" s="177"/>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c r="FT620" s="179"/>
      <c r="FU620" s="179"/>
      <c r="FV620" s="179"/>
      <c r="FW620" s="179"/>
      <c r="FX620" s="179"/>
      <c r="FY620" s="179"/>
      <c r="FZ620" s="179"/>
      <c r="GA620" s="179"/>
      <c r="GB620" s="179"/>
      <c r="GC620" s="179"/>
      <c r="GD620" s="179"/>
      <c r="GE620" s="179"/>
      <c r="GF620" s="179"/>
      <c r="GG620" s="179"/>
      <c r="GH620" s="179"/>
      <c r="GI620" s="179"/>
      <c r="GJ620" s="179"/>
      <c r="GK620" s="179"/>
      <c r="GL620" s="179"/>
      <c r="GM620" s="179"/>
      <c r="GN620" s="179"/>
      <c r="GO620" s="179"/>
      <c r="GP620" s="179"/>
      <c r="GQ620" s="179"/>
      <c r="GR620" s="179"/>
      <c r="GS620" s="179"/>
    </row>
    <row r="621" spans="1:201">
      <c r="A621" s="177"/>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c r="FT621" s="179"/>
      <c r="FU621" s="179"/>
      <c r="FV621" s="179"/>
      <c r="FW621" s="179"/>
      <c r="FX621" s="179"/>
      <c r="FY621" s="179"/>
      <c r="FZ621" s="179"/>
      <c r="GA621" s="179"/>
      <c r="GB621" s="179"/>
      <c r="GC621" s="179"/>
      <c r="GD621" s="179"/>
      <c r="GE621" s="179"/>
      <c r="GF621" s="179"/>
      <c r="GG621" s="179"/>
      <c r="GH621" s="179"/>
      <c r="GI621" s="179"/>
      <c r="GJ621" s="179"/>
      <c r="GK621" s="179"/>
      <c r="GL621" s="179"/>
      <c r="GM621" s="179"/>
      <c r="GN621" s="179"/>
      <c r="GO621" s="179"/>
      <c r="GP621" s="179"/>
      <c r="GQ621" s="179"/>
      <c r="GR621" s="179"/>
      <c r="GS621" s="179"/>
    </row>
    <row r="622" spans="1:201">
      <c r="A622" s="177"/>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c r="FT622" s="179"/>
      <c r="FU622" s="179"/>
      <c r="FV622" s="179"/>
      <c r="FW622" s="179"/>
      <c r="FX622" s="179"/>
      <c r="FY622" s="179"/>
      <c r="FZ622" s="179"/>
      <c r="GA622" s="179"/>
      <c r="GB622" s="179"/>
      <c r="GC622" s="179"/>
      <c r="GD622" s="179"/>
      <c r="GE622" s="179"/>
      <c r="GF622" s="179"/>
      <c r="GG622" s="179"/>
      <c r="GH622" s="179"/>
      <c r="GI622" s="179"/>
      <c r="GJ622" s="179"/>
      <c r="GK622" s="179"/>
      <c r="GL622" s="179"/>
      <c r="GM622" s="179"/>
      <c r="GN622" s="179"/>
      <c r="GO622" s="179"/>
      <c r="GP622" s="179"/>
      <c r="GQ622" s="179"/>
      <c r="GR622" s="179"/>
      <c r="GS622" s="179"/>
    </row>
    <row r="623" spans="1:201">
      <c r="A623" s="177"/>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c r="FT623" s="179"/>
      <c r="FU623" s="179"/>
      <c r="FV623" s="179"/>
      <c r="FW623" s="179"/>
      <c r="FX623" s="179"/>
      <c r="FY623" s="179"/>
      <c r="FZ623" s="179"/>
      <c r="GA623" s="179"/>
      <c r="GB623" s="179"/>
      <c r="GC623" s="179"/>
      <c r="GD623" s="179"/>
      <c r="GE623" s="179"/>
      <c r="GF623" s="179"/>
      <c r="GG623" s="179"/>
      <c r="GH623" s="179"/>
      <c r="GI623" s="179"/>
      <c r="GJ623" s="179"/>
      <c r="GK623" s="179"/>
      <c r="GL623" s="179"/>
      <c r="GM623" s="179"/>
      <c r="GN623" s="179"/>
      <c r="GO623" s="179"/>
      <c r="GP623" s="179"/>
      <c r="GQ623" s="179"/>
      <c r="GR623" s="179"/>
      <c r="GS623" s="179"/>
    </row>
    <row r="624" spans="1:201">
      <c r="A624" s="177"/>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c r="FT624" s="179"/>
      <c r="FU624" s="179"/>
      <c r="FV624" s="179"/>
      <c r="FW624" s="179"/>
      <c r="FX624" s="179"/>
      <c r="FY624" s="179"/>
      <c r="FZ624" s="179"/>
      <c r="GA624" s="179"/>
      <c r="GB624" s="179"/>
      <c r="GC624" s="179"/>
      <c r="GD624" s="179"/>
      <c r="GE624" s="179"/>
      <c r="GF624" s="179"/>
      <c r="GG624" s="179"/>
      <c r="GH624" s="179"/>
      <c r="GI624" s="179"/>
      <c r="GJ624" s="179"/>
      <c r="GK624" s="179"/>
      <c r="GL624" s="179"/>
      <c r="GM624" s="179"/>
      <c r="GN624" s="179"/>
      <c r="GO624" s="179"/>
      <c r="GP624" s="179"/>
      <c r="GQ624" s="179"/>
      <c r="GR624" s="179"/>
      <c r="GS624" s="179"/>
    </row>
    <row r="625" spans="1:201">
      <c r="A625" s="177"/>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c r="FT625" s="179"/>
      <c r="FU625" s="179"/>
      <c r="FV625" s="179"/>
      <c r="FW625" s="179"/>
      <c r="FX625" s="179"/>
      <c r="FY625" s="179"/>
      <c r="FZ625" s="179"/>
      <c r="GA625" s="179"/>
      <c r="GB625" s="179"/>
      <c r="GC625" s="179"/>
      <c r="GD625" s="179"/>
      <c r="GE625" s="179"/>
      <c r="GF625" s="179"/>
      <c r="GG625" s="179"/>
      <c r="GH625" s="179"/>
      <c r="GI625" s="179"/>
      <c r="GJ625" s="179"/>
      <c r="GK625" s="179"/>
      <c r="GL625" s="179"/>
      <c r="GM625" s="179"/>
      <c r="GN625" s="179"/>
      <c r="GO625" s="179"/>
      <c r="GP625" s="179"/>
      <c r="GQ625" s="179"/>
      <c r="GR625" s="179"/>
      <c r="GS625" s="179"/>
    </row>
    <row r="626" spans="1:201">
      <c r="A626" s="177"/>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c r="FT626" s="179"/>
      <c r="FU626" s="179"/>
      <c r="FV626" s="179"/>
      <c r="FW626" s="179"/>
      <c r="FX626" s="179"/>
      <c r="FY626" s="179"/>
      <c r="FZ626" s="179"/>
      <c r="GA626" s="179"/>
      <c r="GB626" s="179"/>
      <c r="GC626" s="179"/>
      <c r="GD626" s="179"/>
      <c r="GE626" s="179"/>
      <c r="GF626" s="179"/>
      <c r="GG626" s="179"/>
      <c r="GH626" s="179"/>
      <c r="GI626" s="179"/>
      <c r="GJ626" s="179"/>
      <c r="GK626" s="179"/>
      <c r="GL626" s="179"/>
      <c r="GM626" s="179"/>
      <c r="GN626" s="179"/>
      <c r="GO626" s="179"/>
      <c r="GP626" s="179"/>
      <c r="GQ626" s="179"/>
      <c r="GR626" s="179"/>
      <c r="GS626" s="179"/>
    </row>
    <row r="627" spans="1:201">
      <c r="A627" s="177"/>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c r="FT627" s="179"/>
      <c r="FU627" s="179"/>
      <c r="FV627" s="179"/>
      <c r="FW627" s="179"/>
      <c r="FX627" s="179"/>
      <c r="FY627" s="179"/>
      <c r="FZ627" s="179"/>
      <c r="GA627" s="179"/>
      <c r="GB627" s="179"/>
      <c r="GC627" s="179"/>
      <c r="GD627" s="179"/>
      <c r="GE627" s="179"/>
      <c r="GF627" s="179"/>
      <c r="GG627" s="179"/>
      <c r="GH627" s="179"/>
      <c r="GI627" s="179"/>
      <c r="GJ627" s="179"/>
      <c r="GK627" s="179"/>
      <c r="GL627" s="179"/>
      <c r="GM627" s="179"/>
      <c r="GN627" s="179"/>
      <c r="GO627" s="179"/>
      <c r="GP627" s="179"/>
      <c r="GQ627" s="179"/>
      <c r="GR627" s="179"/>
      <c r="GS627" s="179"/>
    </row>
    <row r="628" spans="1:201">
      <c r="A628" s="177"/>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c r="FT628" s="179"/>
      <c r="FU628" s="179"/>
      <c r="FV628" s="179"/>
      <c r="FW628" s="179"/>
      <c r="FX628" s="179"/>
      <c r="FY628" s="179"/>
      <c r="FZ628" s="179"/>
      <c r="GA628" s="179"/>
      <c r="GB628" s="179"/>
      <c r="GC628" s="179"/>
      <c r="GD628" s="179"/>
      <c r="GE628" s="179"/>
      <c r="GF628" s="179"/>
      <c r="GG628" s="179"/>
      <c r="GH628" s="179"/>
      <c r="GI628" s="179"/>
      <c r="GJ628" s="179"/>
      <c r="GK628" s="179"/>
      <c r="GL628" s="179"/>
      <c r="GM628" s="179"/>
      <c r="GN628" s="179"/>
      <c r="GO628" s="179"/>
      <c r="GP628" s="179"/>
      <c r="GQ628" s="179"/>
      <c r="GR628" s="179"/>
      <c r="GS628" s="179"/>
    </row>
    <row r="629" spans="1:20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c r="FT629" s="179"/>
      <c r="FU629" s="179"/>
      <c r="FV629" s="179"/>
      <c r="FW629" s="179"/>
      <c r="FX629" s="179"/>
      <c r="FY629" s="179"/>
      <c r="FZ629" s="179"/>
      <c r="GA629" s="179"/>
      <c r="GB629" s="179"/>
      <c r="GC629" s="179"/>
      <c r="GD629" s="179"/>
      <c r="GE629" s="179"/>
      <c r="GF629" s="179"/>
      <c r="GG629" s="179"/>
      <c r="GH629" s="179"/>
      <c r="GI629" s="179"/>
      <c r="GJ629" s="179"/>
      <c r="GK629" s="179"/>
      <c r="GL629" s="179"/>
      <c r="GM629" s="179"/>
      <c r="GN629" s="179"/>
      <c r="GO629" s="179"/>
      <c r="GP629" s="179"/>
      <c r="GQ629" s="179"/>
      <c r="GR629" s="179"/>
      <c r="GS629" s="179"/>
    </row>
    <row r="630" spans="1:20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c r="FT630" s="179"/>
      <c r="FU630" s="179"/>
      <c r="FV630" s="179"/>
      <c r="FW630" s="179"/>
      <c r="FX630" s="179"/>
      <c r="FY630" s="179"/>
      <c r="FZ630" s="179"/>
      <c r="GA630" s="179"/>
      <c r="GB630" s="179"/>
      <c r="GC630" s="179"/>
      <c r="GD630" s="179"/>
      <c r="GE630" s="179"/>
      <c r="GF630" s="179"/>
      <c r="GG630" s="179"/>
      <c r="GH630" s="179"/>
      <c r="GI630" s="179"/>
      <c r="GJ630" s="179"/>
      <c r="GK630" s="179"/>
      <c r="GL630" s="179"/>
      <c r="GM630" s="179"/>
      <c r="GN630" s="179"/>
      <c r="GO630" s="179"/>
      <c r="GP630" s="179"/>
      <c r="GQ630" s="179"/>
      <c r="GR630" s="179"/>
      <c r="GS630" s="179"/>
    </row>
    <row r="631" spans="1:20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c r="FT631" s="179"/>
      <c r="FU631" s="179"/>
      <c r="FV631" s="179"/>
      <c r="FW631" s="179"/>
      <c r="FX631" s="179"/>
      <c r="FY631" s="179"/>
      <c r="FZ631" s="179"/>
      <c r="GA631" s="179"/>
      <c r="GB631" s="179"/>
      <c r="GC631" s="179"/>
      <c r="GD631" s="179"/>
      <c r="GE631" s="179"/>
      <c r="GF631" s="179"/>
      <c r="GG631" s="179"/>
      <c r="GH631" s="179"/>
      <c r="GI631" s="179"/>
      <c r="GJ631" s="179"/>
      <c r="GK631" s="179"/>
      <c r="GL631" s="179"/>
      <c r="GM631" s="179"/>
      <c r="GN631" s="179"/>
      <c r="GO631" s="179"/>
      <c r="GP631" s="179"/>
      <c r="GQ631" s="179"/>
      <c r="GR631" s="179"/>
      <c r="GS631" s="179"/>
    </row>
    <row r="632" spans="1:20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c r="FT632" s="179"/>
      <c r="FU632" s="179"/>
      <c r="FV632" s="179"/>
      <c r="FW632" s="179"/>
      <c r="FX632" s="179"/>
      <c r="FY632" s="179"/>
      <c r="FZ632" s="179"/>
      <c r="GA632" s="179"/>
      <c r="GB632" s="179"/>
      <c r="GC632" s="179"/>
      <c r="GD632" s="179"/>
      <c r="GE632" s="179"/>
      <c r="GF632" s="179"/>
      <c r="GG632" s="179"/>
      <c r="GH632" s="179"/>
      <c r="GI632" s="179"/>
      <c r="GJ632" s="179"/>
      <c r="GK632" s="179"/>
      <c r="GL632" s="179"/>
      <c r="GM632" s="179"/>
      <c r="GN632" s="179"/>
      <c r="GO632" s="179"/>
      <c r="GP632" s="179"/>
      <c r="GQ632" s="179"/>
      <c r="GR632" s="179"/>
      <c r="GS632" s="179"/>
    </row>
    <row r="633" spans="1:20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c r="FT633" s="179"/>
      <c r="FU633" s="179"/>
      <c r="FV633" s="179"/>
      <c r="FW633" s="179"/>
      <c r="FX633" s="179"/>
      <c r="FY633" s="179"/>
      <c r="FZ633" s="179"/>
      <c r="GA633" s="179"/>
      <c r="GB633" s="179"/>
      <c r="GC633" s="179"/>
      <c r="GD633" s="179"/>
      <c r="GE633" s="179"/>
      <c r="GF633" s="179"/>
      <c r="GG633" s="179"/>
      <c r="GH633" s="179"/>
      <c r="GI633" s="179"/>
      <c r="GJ633" s="179"/>
      <c r="GK633" s="179"/>
      <c r="GL633" s="179"/>
      <c r="GM633" s="179"/>
      <c r="GN633" s="179"/>
      <c r="GO633" s="179"/>
      <c r="GP633" s="179"/>
      <c r="GQ633" s="179"/>
      <c r="GR633" s="179"/>
      <c r="GS633" s="179"/>
    </row>
    <row r="634" spans="1:20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c r="FT634" s="179"/>
      <c r="FU634" s="179"/>
      <c r="FV634" s="179"/>
      <c r="FW634" s="179"/>
      <c r="FX634" s="179"/>
      <c r="FY634" s="179"/>
      <c r="FZ634" s="179"/>
      <c r="GA634" s="179"/>
      <c r="GB634" s="179"/>
      <c r="GC634" s="179"/>
      <c r="GD634" s="179"/>
      <c r="GE634" s="179"/>
      <c r="GF634" s="179"/>
      <c r="GG634" s="179"/>
      <c r="GH634" s="179"/>
      <c r="GI634" s="179"/>
      <c r="GJ634" s="179"/>
      <c r="GK634" s="179"/>
      <c r="GL634" s="179"/>
      <c r="GM634" s="179"/>
      <c r="GN634" s="179"/>
      <c r="GO634" s="179"/>
      <c r="GP634" s="179"/>
      <c r="GQ634" s="179"/>
      <c r="GR634" s="179"/>
      <c r="GS634" s="179"/>
    </row>
    <row r="635" spans="1:20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c r="FT635" s="179"/>
      <c r="FU635" s="179"/>
      <c r="FV635" s="179"/>
      <c r="FW635" s="179"/>
      <c r="FX635" s="179"/>
      <c r="FY635" s="179"/>
      <c r="FZ635" s="179"/>
      <c r="GA635" s="179"/>
      <c r="GB635" s="179"/>
      <c r="GC635" s="179"/>
      <c r="GD635" s="179"/>
      <c r="GE635" s="179"/>
      <c r="GF635" s="179"/>
      <c r="GG635" s="179"/>
      <c r="GH635" s="179"/>
      <c r="GI635" s="179"/>
      <c r="GJ635" s="179"/>
      <c r="GK635" s="179"/>
      <c r="GL635" s="179"/>
      <c r="GM635" s="179"/>
      <c r="GN635" s="179"/>
      <c r="GO635" s="179"/>
      <c r="GP635" s="179"/>
      <c r="GQ635" s="179"/>
      <c r="GR635" s="179"/>
      <c r="GS635" s="179"/>
    </row>
    <row r="636" spans="1:20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c r="FT636" s="179"/>
      <c r="FU636" s="179"/>
      <c r="FV636" s="179"/>
      <c r="FW636" s="179"/>
      <c r="FX636" s="179"/>
      <c r="FY636" s="179"/>
      <c r="FZ636" s="179"/>
      <c r="GA636" s="179"/>
      <c r="GB636" s="179"/>
      <c r="GC636" s="179"/>
      <c r="GD636" s="179"/>
      <c r="GE636" s="179"/>
      <c r="GF636" s="179"/>
      <c r="GG636" s="179"/>
      <c r="GH636" s="179"/>
      <c r="GI636" s="179"/>
      <c r="GJ636" s="179"/>
      <c r="GK636" s="179"/>
      <c r="GL636" s="179"/>
      <c r="GM636" s="179"/>
      <c r="GN636" s="179"/>
      <c r="GO636" s="179"/>
      <c r="GP636" s="179"/>
      <c r="GQ636" s="179"/>
      <c r="GR636" s="179"/>
      <c r="GS636" s="179"/>
    </row>
    <row r="637" spans="1:20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c r="FT637" s="179"/>
      <c r="FU637" s="179"/>
      <c r="FV637" s="179"/>
      <c r="FW637" s="179"/>
      <c r="FX637" s="179"/>
      <c r="FY637" s="179"/>
      <c r="FZ637" s="179"/>
      <c r="GA637" s="179"/>
      <c r="GB637" s="179"/>
      <c r="GC637" s="179"/>
      <c r="GD637" s="179"/>
      <c r="GE637" s="179"/>
      <c r="GF637" s="179"/>
      <c r="GG637" s="179"/>
      <c r="GH637" s="179"/>
      <c r="GI637" s="179"/>
      <c r="GJ637" s="179"/>
      <c r="GK637" s="179"/>
      <c r="GL637" s="179"/>
      <c r="GM637" s="179"/>
      <c r="GN637" s="179"/>
      <c r="GO637" s="179"/>
      <c r="GP637" s="179"/>
      <c r="GQ637" s="179"/>
      <c r="GR637" s="179"/>
      <c r="GS637" s="179"/>
    </row>
    <row r="638" spans="1:20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c r="FT638" s="179"/>
      <c r="FU638" s="179"/>
      <c r="FV638" s="179"/>
      <c r="FW638" s="179"/>
      <c r="FX638" s="179"/>
      <c r="FY638" s="179"/>
      <c r="FZ638" s="179"/>
      <c r="GA638" s="179"/>
      <c r="GB638" s="179"/>
      <c r="GC638" s="179"/>
      <c r="GD638" s="179"/>
      <c r="GE638" s="179"/>
      <c r="GF638" s="179"/>
      <c r="GG638" s="179"/>
      <c r="GH638" s="179"/>
      <c r="GI638" s="179"/>
      <c r="GJ638" s="179"/>
      <c r="GK638" s="179"/>
      <c r="GL638" s="179"/>
      <c r="GM638" s="179"/>
      <c r="GN638" s="179"/>
      <c r="GO638" s="179"/>
      <c r="GP638" s="179"/>
      <c r="GQ638" s="179"/>
      <c r="GR638" s="179"/>
      <c r="GS638" s="179"/>
    </row>
    <row r="639" spans="1:20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c r="FT639" s="179"/>
      <c r="FU639" s="179"/>
      <c r="FV639" s="179"/>
      <c r="FW639" s="179"/>
      <c r="FX639" s="179"/>
      <c r="FY639" s="179"/>
      <c r="FZ639" s="179"/>
      <c r="GA639" s="179"/>
      <c r="GB639" s="179"/>
      <c r="GC639" s="179"/>
      <c r="GD639" s="179"/>
      <c r="GE639" s="179"/>
      <c r="GF639" s="179"/>
      <c r="GG639" s="179"/>
      <c r="GH639" s="179"/>
      <c r="GI639" s="179"/>
      <c r="GJ639" s="179"/>
      <c r="GK639" s="179"/>
      <c r="GL639" s="179"/>
      <c r="GM639" s="179"/>
      <c r="GN639" s="179"/>
      <c r="GO639" s="179"/>
      <c r="GP639" s="179"/>
      <c r="GQ639" s="179"/>
      <c r="GR639" s="179"/>
      <c r="GS639" s="179"/>
    </row>
    <row r="640" spans="1:20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c r="FT640" s="179"/>
      <c r="FU640" s="179"/>
      <c r="FV640" s="179"/>
      <c r="FW640" s="179"/>
      <c r="FX640" s="179"/>
      <c r="FY640" s="179"/>
      <c r="FZ640" s="179"/>
      <c r="GA640" s="179"/>
      <c r="GB640" s="179"/>
      <c r="GC640" s="179"/>
      <c r="GD640" s="179"/>
      <c r="GE640" s="179"/>
      <c r="GF640" s="179"/>
      <c r="GG640" s="179"/>
      <c r="GH640" s="179"/>
      <c r="GI640" s="179"/>
      <c r="GJ640" s="179"/>
      <c r="GK640" s="179"/>
      <c r="GL640" s="179"/>
      <c r="GM640" s="179"/>
      <c r="GN640" s="179"/>
      <c r="GO640" s="179"/>
      <c r="GP640" s="179"/>
      <c r="GQ640" s="179"/>
      <c r="GR640" s="179"/>
      <c r="GS640" s="179"/>
    </row>
    <row r="641" spans="1:20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c r="FT641" s="179"/>
      <c r="FU641" s="179"/>
      <c r="FV641" s="179"/>
      <c r="FW641" s="179"/>
      <c r="FX641" s="179"/>
      <c r="FY641" s="179"/>
      <c r="FZ641" s="179"/>
      <c r="GA641" s="179"/>
      <c r="GB641" s="179"/>
      <c r="GC641" s="179"/>
      <c r="GD641" s="179"/>
      <c r="GE641" s="179"/>
      <c r="GF641" s="179"/>
      <c r="GG641" s="179"/>
      <c r="GH641" s="179"/>
      <c r="GI641" s="179"/>
      <c r="GJ641" s="179"/>
      <c r="GK641" s="179"/>
      <c r="GL641" s="179"/>
      <c r="GM641" s="179"/>
      <c r="GN641" s="179"/>
      <c r="GO641" s="179"/>
      <c r="GP641" s="179"/>
      <c r="GQ641" s="179"/>
      <c r="GR641" s="179"/>
      <c r="GS641" s="179"/>
    </row>
    <row r="642" spans="1:20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c r="FT642" s="179"/>
      <c r="FU642" s="179"/>
      <c r="FV642" s="179"/>
      <c r="FW642" s="179"/>
      <c r="FX642" s="179"/>
      <c r="FY642" s="179"/>
      <c r="FZ642" s="179"/>
      <c r="GA642" s="179"/>
      <c r="GB642" s="179"/>
      <c r="GC642" s="179"/>
      <c r="GD642" s="179"/>
      <c r="GE642" s="179"/>
      <c r="GF642" s="179"/>
      <c r="GG642" s="179"/>
      <c r="GH642" s="179"/>
      <c r="GI642" s="179"/>
      <c r="GJ642" s="179"/>
      <c r="GK642" s="179"/>
      <c r="GL642" s="179"/>
      <c r="GM642" s="179"/>
      <c r="GN642" s="179"/>
      <c r="GO642" s="179"/>
      <c r="GP642" s="179"/>
      <c r="GQ642" s="179"/>
      <c r="GR642" s="179"/>
      <c r="GS642" s="179"/>
    </row>
    <row r="643" spans="1:20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c r="FT643" s="179"/>
      <c r="FU643" s="179"/>
      <c r="FV643" s="179"/>
      <c r="FW643" s="179"/>
      <c r="FX643" s="179"/>
      <c r="FY643" s="179"/>
      <c r="FZ643" s="179"/>
      <c r="GA643" s="179"/>
      <c r="GB643" s="179"/>
      <c r="GC643" s="179"/>
      <c r="GD643" s="179"/>
      <c r="GE643" s="179"/>
      <c r="GF643" s="179"/>
      <c r="GG643" s="179"/>
      <c r="GH643" s="179"/>
      <c r="GI643" s="179"/>
      <c r="GJ643" s="179"/>
      <c r="GK643" s="179"/>
      <c r="GL643" s="179"/>
      <c r="GM643" s="179"/>
      <c r="GN643" s="179"/>
      <c r="GO643" s="179"/>
      <c r="GP643" s="179"/>
      <c r="GQ643" s="179"/>
      <c r="GR643" s="179"/>
      <c r="GS643" s="179"/>
    </row>
    <row r="644" spans="1:20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c r="FT644" s="179"/>
      <c r="FU644" s="179"/>
      <c r="FV644" s="179"/>
      <c r="FW644" s="179"/>
      <c r="FX644" s="179"/>
      <c r="FY644" s="179"/>
      <c r="FZ644" s="179"/>
      <c r="GA644" s="179"/>
      <c r="GB644" s="179"/>
      <c r="GC644" s="179"/>
      <c r="GD644" s="179"/>
      <c r="GE644" s="179"/>
      <c r="GF644" s="179"/>
      <c r="GG644" s="179"/>
      <c r="GH644" s="179"/>
      <c r="GI644" s="179"/>
      <c r="GJ644" s="179"/>
      <c r="GK644" s="179"/>
      <c r="GL644" s="179"/>
      <c r="GM644" s="179"/>
      <c r="GN644" s="179"/>
      <c r="GO644" s="179"/>
      <c r="GP644" s="179"/>
      <c r="GQ644" s="179"/>
      <c r="GR644" s="179"/>
      <c r="GS644" s="179"/>
    </row>
    <row r="645" spans="1:20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c r="FT645" s="179"/>
      <c r="FU645" s="179"/>
      <c r="FV645" s="179"/>
      <c r="FW645" s="179"/>
      <c r="FX645" s="179"/>
      <c r="FY645" s="179"/>
      <c r="FZ645" s="179"/>
      <c r="GA645" s="179"/>
      <c r="GB645" s="179"/>
      <c r="GC645" s="179"/>
      <c r="GD645" s="179"/>
      <c r="GE645" s="179"/>
      <c r="GF645" s="179"/>
      <c r="GG645" s="179"/>
      <c r="GH645" s="179"/>
      <c r="GI645" s="179"/>
      <c r="GJ645" s="179"/>
      <c r="GK645" s="179"/>
      <c r="GL645" s="179"/>
      <c r="GM645" s="179"/>
      <c r="GN645" s="179"/>
      <c r="GO645" s="179"/>
      <c r="GP645" s="179"/>
      <c r="GQ645" s="179"/>
      <c r="GR645" s="179"/>
      <c r="GS645" s="179"/>
    </row>
    <row r="646" spans="1:20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c r="FT646" s="179"/>
      <c r="FU646" s="179"/>
      <c r="FV646" s="179"/>
      <c r="FW646" s="179"/>
      <c r="FX646" s="179"/>
      <c r="FY646" s="179"/>
      <c r="FZ646" s="179"/>
      <c r="GA646" s="179"/>
      <c r="GB646" s="179"/>
      <c r="GC646" s="179"/>
      <c r="GD646" s="179"/>
      <c r="GE646" s="179"/>
      <c r="GF646" s="179"/>
      <c r="GG646" s="179"/>
      <c r="GH646" s="179"/>
      <c r="GI646" s="179"/>
      <c r="GJ646" s="179"/>
      <c r="GK646" s="179"/>
      <c r="GL646" s="179"/>
      <c r="GM646" s="179"/>
      <c r="GN646" s="179"/>
      <c r="GO646" s="179"/>
      <c r="GP646" s="179"/>
      <c r="GQ646" s="179"/>
      <c r="GR646" s="179"/>
      <c r="GS646" s="179"/>
    </row>
    <row r="647" spans="1:20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c r="FT647" s="179"/>
      <c r="FU647" s="179"/>
      <c r="FV647" s="179"/>
      <c r="FW647" s="179"/>
      <c r="FX647" s="179"/>
      <c r="FY647" s="179"/>
      <c r="FZ647" s="179"/>
      <c r="GA647" s="179"/>
      <c r="GB647" s="179"/>
      <c r="GC647" s="179"/>
      <c r="GD647" s="179"/>
      <c r="GE647" s="179"/>
      <c r="GF647" s="179"/>
      <c r="GG647" s="179"/>
      <c r="GH647" s="179"/>
      <c r="GI647" s="179"/>
      <c r="GJ647" s="179"/>
      <c r="GK647" s="179"/>
      <c r="GL647" s="179"/>
      <c r="GM647" s="179"/>
      <c r="GN647" s="179"/>
      <c r="GO647" s="179"/>
      <c r="GP647" s="179"/>
      <c r="GQ647" s="179"/>
      <c r="GR647" s="179"/>
      <c r="GS647" s="179"/>
    </row>
    <row r="648" spans="1:20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c r="FT648" s="179"/>
      <c r="FU648" s="179"/>
      <c r="FV648" s="179"/>
      <c r="FW648" s="179"/>
      <c r="FX648" s="179"/>
      <c r="FY648" s="179"/>
      <c r="FZ648" s="179"/>
      <c r="GA648" s="179"/>
      <c r="GB648" s="179"/>
      <c r="GC648" s="179"/>
      <c r="GD648" s="179"/>
      <c r="GE648" s="179"/>
      <c r="GF648" s="179"/>
      <c r="GG648" s="179"/>
      <c r="GH648" s="179"/>
      <c r="GI648" s="179"/>
      <c r="GJ648" s="179"/>
      <c r="GK648" s="179"/>
      <c r="GL648" s="179"/>
      <c r="GM648" s="179"/>
      <c r="GN648" s="179"/>
      <c r="GO648" s="179"/>
      <c r="GP648" s="179"/>
      <c r="GQ648" s="179"/>
      <c r="GR648" s="179"/>
      <c r="GS648" s="179"/>
    </row>
    <row r="649" spans="1:20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c r="FT649" s="179"/>
      <c r="FU649" s="179"/>
      <c r="FV649" s="179"/>
      <c r="FW649" s="179"/>
      <c r="FX649" s="179"/>
      <c r="FY649" s="179"/>
      <c r="FZ649" s="179"/>
      <c r="GA649" s="179"/>
      <c r="GB649" s="179"/>
      <c r="GC649" s="179"/>
      <c r="GD649" s="179"/>
      <c r="GE649" s="179"/>
      <c r="GF649" s="179"/>
      <c r="GG649" s="179"/>
      <c r="GH649" s="179"/>
      <c r="GI649" s="179"/>
      <c r="GJ649" s="179"/>
      <c r="GK649" s="179"/>
      <c r="GL649" s="179"/>
      <c r="GM649" s="179"/>
      <c r="GN649" s="179"/>
      <c r="GO649" s="179"/>
      <c r="GP649" s="179"/>
      <c r="GQ649" s="179"/>
      <c r="GR649" s="179"/>
      <c r="GS649" s="179"/>
    </row>
    <row r="650" spans="1:20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c r="FT650" s="179"/>
      <c r="FU650" s="179"/>
      <c r="FV650" s="179"/>
      <c r="FW650" s="179"/>
      <c r="FX650" s="179"/>
      <c r="FY650" s="179"/>
      <c r="FZ650" s="179"/>
      <c r="GA650" s="179"/>
      <c r="GB650" s="179"/>
      <c r="GC650" s="179"/>
      <c r="GD650" s="179"/>
      <c r="GE650" s="179"/>
      <c r="GF650" s="179"/>
      <c r="GG650" s="179"/>
      <c r="GH650" s="179"/>
      <c r="GI650" s="179"/>
      <c r="GJ650" s="179"/>
      <c r="GK650" s="179"/>
      <c r="GL650" s="179"/>
      <c r="GM650" s="179"/>
      <c r="GN650" s="179"/>
      <c r="GO650" s="179"/>
      <c r="GP650" s="179"/>
      <c r="GQ650" s="179"/>
      <c r="GR650" s="179"/>
      <c r="GS650" s="179"/>
    </row>
    <row r="651" spans="1:20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c r="FT651" s="179"/>
      <c r="FU651" s="179"/>
      <c r="FV651" s="179"/>
      <c r="FW651" s="179"/>
      <c r="FX651" s="179"/>
      <c r="FY651" s="179"/>
      <c r="FZ651" s="179"/>
      <c r="GA651" s="179"/>
      <c r="GB651" s="179"/>
      <c r="GC651" s="179"/>
      <c r="GD651" s="179"/>
      <c r="GE651" s="179"/>
      <c r="GF651" s="179"/>
      <c r="GG651" s="179"/>
      <c r="GH651" s="179"/>
      <c r="GI651" s="179"/>
      <c r="GJ651" s="179"/>
      <c r="GK651" s="179"/>
      <c r="GL651" s="179"/>
      <c r="GM651" s="179"/>
      <c r="GN651" s="179"/>
      <c r="GO651" s="179"/>
      <c r="GP651" s="179"/>
      <c r="GQ651" s="179"/>
      <c r="GR651" s="179"/>
      <c r="GS651" s="179"/>
    </row>
    <row r="652" spans="1:20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c r="FT652" s="179"/>
      <c r="FU652" s="179"/>
      <c r="FV652" s="179"/>
      <c r="FW652" s="179"/>
      <c r="FX652" s="179"/>
      <c r="FY652" s="179"/>
      <c r="FZ652" s="179"/>
      <c r="GA652" s="179"/>
      <c r="GB652" s="179"/>
      <c r="GC652" s="179"/>
      <c r="GD652" s="179"/>
      <c r="GE652" s="179"/>
      <c r="GF652" s="179"/>
      <c r="GG652" s="179"/>
      <c r="GH652" s="179"/>
      <c r="GI652" s="179"/>
      <c r="GJ652" s="179"/>
      <c r="GK652" s="179"/>
      <c r="GL652" s="179"/>
      <c r="GM652" s="179"/>
      <c r="GN652" s="179"/>
      <c r="GO652" s="179"/>
      <c r="GP652" s="179"/>
      <c r="GQ652" s="179"/>
      <c r="GR652" s="179"/>
      <c r="GS652" s="179"/>
    </row>
    <row r="653" spans="1:20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c r="FT653" s="179"/>
      <c r="FU653" s="179"/>
      <c r="FV653" s="179"/>
      <c r="FW653" s="179"/>
      <c r="FX653" s="179"/>
      <c r="FY653" s="179"/>
      <c r="FZ653" s="179"/>
      <c r="GA653" s="179"/>
      <c r="GB653" s="179"/>
      <c r="GC653" s="179"/>
      <c r="GD653" s="179"/>
      <c r="GE653" s="179"/>
      <c r="GF653" s="179"/>
      <c r="GG653" s="179"/>
      <c r="GH653" s="179"/>
      <c r="GI653" s="179"/>
      <c r="GJ653" s="179"/>
      <c r="GK653" s="179"/>
      <c r="GL653" s="179"/>
      <c r="GM653" s="179"/>
      <c r="GN653" s="179"/>
      <c r="GO653" s="179"/>
      <c r="GP653" s="179"/>
      <c r="GQ653" s="179"/>
      <c r="GR653" s="179"/>
      <c r="GS653" s="179"/>
    </row>
    <row r="654" spans="1:20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c r="FT654" s="179"/>
      <c r="FU654" s="179"/>
      <c r="FV654" s="179"/>
      <c r="FW654" s="179"/>
      <c r="FX654" s="179"/>
      <c r="FY654" s="179"/>
      <c r="FZ654" s="179"/>
      <c r="GA654" s="179"/>
      <c r="GB654" s="179"/>
      <c r="GC654" s="179"/>
      <c r="GD654" s="179"/>
      <c r="GE654" s="179"/>
      <c r="GF654" s="179"/>
      <c r="GG654" s="179"/>
      <c r="GH654" s="179"/>
      <c r="GI654" s="179"/>
      <c r="GJ654" s="179"/>
      <c r="GK654" s="179"/>
      <c r="GL654" s="179"/>
      <c r="GM654" s="179"/>
      <c r="GN654" s="179"/>
      <c r="GO654" s="179"/>
      <c r="GP654" s="179"/>
      <c r="GQ654" s="179"/>
      <c r="GR654" s="179"/>
      <c r="GS654" s="179"/>
    </row>
    <row r="655" spans="1:20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c r="FT655" s="179"/>
      <c r="FU655" s="179"/>
      <c r="FV655" s="179"/>
      <c r="FW655" s="179"/>
      <c r="FX655" s="179"/>
      <c r="FY655" s="179"/>
      <c r="FZ655" s="179"/>
      <c r="GA655" s="179"/>
      <c r="GB655" s="179"/>
      <c r="GC655" s="179"/>
      <c r="GD655" s="179"/>
      <c r="GE655" s="179"/>
      <c r="GF655" s="179"/>
      <c r="GG655" s="179"/>
      <c r="GH655" s="179"/>
      <c r="GI655" s="179"/>
      <c r="GJ655" s="179"/>
      <c r="GK655" s="179"/>
      <c r="GL655" s="179"/>
      <c r="GM655" s="179"/>
      <c r="GN655" s="179"/>
      <c r="GO655" s="179"/>
      <c r="GP655" s="179"/>
      <c r="GQ655" s="179"/>
      <c r="GR655" s="179"/>
      <c r="GS655" s="179"/>
    </row>
    <row r="656" spans="1:20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c r="FT656" s="179"/>
      <c r="FU656" s="179"/>
      <c r="FV656" s="179"/>
      <c r="FW656" s="179"/>
      <c r="FX656" s="179"/>
      <c r="FY656" s="179"/>
      <c r="FZ656" s="179"/>
      <c r="GA656" s="179"/>
      <c r="GB656" s="179"/>
      <c r="GC656" s="179"/>
      <c r="GD656" s="179"/>
      <c r="GE656" s="179"/>
      <c r="GF656" s="179"/>
      <c r="GG656" s="179"/>
      <c r="GH656" s="179"/>
      <c r="GI656" s="179"/>
      <c r="GJ656" s="179"/>
      <c r="GK656" s="179"/>
      <c r="GL656" s="179"/>
      <c r="GM656" s="179"/>
      <c r="GN656" s="179"/>
      <c r="GO656" s="179"/>
      <c r="GP656" s="179"/>
      <c r="GQ656" s="179"/>
      <c r="GR656" s="179"/>
      <c r="GS656" s="179"/>
    </row>
    <row r="657" spans="1:20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c r="FT657" s="179"/>
      <c r="FU657" s="179"/>
      <c r="FV657" s="179"/>
      <c r="FW657" s="179"/>
      <c r="FX657" s="179"/>
      <c r="FY657" s="179"/>
      <c r="FZ657" s="179"/>
      <c r="GA657" s="179"/>
      <c r="GB657" s="179"/>
      <c r="GC657" s="179"/>
      <c r="GD657" s="179"/>
      <c r="GE657" s="179"/>
      <c r="GF657" s="179"/>
      <c r="GG657" s="179"/>
      <c r="GH657" s="179"/>
      <c r="GI657" s="179"/>
      <c r="GJ657" s="179"/>
      <c r="GK657" s="179"/>
      <c r="GL657" s="179"/>
      <c r="GM657" s="179"/>
      <c r="GN657" s="179"/>
      <c r="GO657" s="179"/>
      <c r="GP657" s="179"/>
      <c r="GQ657" s="179"/>
      <c r="GR657" s="179"/>
      <c r="GS657" s="179"/>
    </row>
    <row r="658" spans="1:20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c r="FT658" s="179"/>
      <c r="FU658" s="179"/>
      <c r="FV658" s="179"/>
      <c r="FW658" s="179"/>
      <c r="FX658" s="179"/>
      <c r="FY658" s="179"/>
      <c r="FZ658" s="179"/>
      <c r="GA658" s="179"/>
      <c r="GB658" s="179"/>
      <c r="GC658" s="179"/>
      <c r="GD658" s="179"/>
      <c r="GE658" s="179"/>
      <c r="GF658" s="179"/>
      <c r="GG658" s="179"/>
      <c r="GH658" s="179"/>
      <c r="GI658" s="179"/>
      <c r="GJ658" s="179"/>
      <c r="GK658" s="179"/>
      <c r="GL658" s="179"/>
      <c r="GM658" s="179"/>
      <c r="GN658" s="179"/>
      <c r="GO658" s="179"/>
      <c r="GP658" s="179"/>
      <c r="GQ658" s="179"/>
      <c r="GR658" s="179"/>
      <c r="GS658" s="179"/>
    </row>
    <row r="659" spans="1:20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c r="FT659" s="179"/>
      <c r="FU659" s="179"/>
      <c r="FV659" s="179"/>
      <c r="FW659" s="179"/>
      <c r="FX659" s="179"/>
      <c r="FY659" s="179"/>
      <c r="FZ659" s="179"/>
      <c r="GA659" s="179"/>
      <c r="GB659" s="179"/>
      <c r="GC659" s="179"/>
      <c r="GD659" s="179"/>
      <c r="GE659" s="179"/>
      <c r="GF659" s="179"/>
      <c r="GG659" s="179"/>
      <c r="GH659" s="179"/>
      <c r="GI659" s="179"/>
      <c r="GJ659" s="179"/>
      <c r="GK659" s="179"/>
      <c r="GL659" s="179"/>
      <c r="GM659" s="179"/>
      <c r="GN659" s="179"/>
      <c r="GO659" s="179"/>
      <c r="GP659" s="179"/>
      <c r="GQ659" s="179"/>
      <c r="GR659" s="179"/>
      <c r="GS659" s="179"/>
    </row>
    <row r="660" spans="1:20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c r="FT660" s="179"/>
      <c r="FU660" s="179"/>
      <c r="FV660" s="179"/>
      <c r="FW660" s="179"/>
      <c r="FX660" s="179"/>
      <c r="FY660" s="179"/>
      <c r="FZ660" s="179"/>
      <c r="GA660" s="179"/>
      <c r="GB660" s="179"/>
      <c r="GC660" s="179"/>
      <c r="GD660" s="179"/>
      <c r="GE660" s="179"/>
      <c r="GF660" s="179"/>
      <c r="GG660" s="179"/>
      <c r="GH660" s="179"/>
      <c r="GI660" s="179"/>
      <c r="GJ660" s="179"/>
      <c r="GK660" s="179"/>
      <c r="GL660" s="179"/>
      <c r="GM660" s="179"/>
      <c r="GN660" s="179"/>
      <c r="GO660" s="179"/>
      <c r="GP660" s="179"/>
      <c r="GQ660" s="179"/>
      <c r="GR660" s="179"/>
      <c r="GS660" s="179"/>
    </row>
    <row r="661" spans="1:20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c r="FT661" s="179"/>
      <c r="FU661" s="179"/>
      <c r="FV661" s="179"/>
      <c r="FW661" s="179"/>
      <c r="FX661" s="179"/>
      <c r="FY661" s="179"/>
      <c r="FZ661" s="179"/>
      <c r="GA661" s="179"/>
      <c r="GB661" s="179"/>
      <c r="GC661" s="179"/>
      <c r="GD661" s="179"/>
      <c r="GE661" s="179"/>
      <c r="GF661" s="179"/>
      <c r="GG661" s="179"/>
      <c r="GH661" s="179"/>
      <c r="GI661" s="179"/>
      <c r="GJ661" s="179"/>
      <c r="GK661" s="179"/>
      <c r="GL661" s="179"/>
      <c r="GM661" s="179"/>
      <c r="GN661" s="179"/>
      <c r="GO661" s="179"/>
      <c r="GP661" s="179"/>
      <c r="GQ661" s="179"/>
      <c r="GR661" s="179"/>
      <c r="GS661" s="179"/>
    </row>
    <row r="662" spans="1:20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c r="FT662" s="179"/>
      <c r="FU662" s="179"/>
      <c r="FV662" s="179"/>
      <c r="FW662" s="179"/>
      <c r="FX662" s="179"/>
      <c r="FY662" s="179"/>
      <c r="FZ662" s="179"/>
      <c r="GA662" s="179"/>
      <c r="GB662" s="179"/>
      <c r="GC662" s="179"/>
      <c r="GD662" s="179"/>
      <c r="GE662" s="179"/>
      <c r="GF662" s="179"/>
      <c r="GG662" s="179"/>
      <c r="GH662" s="179"/>
      <c r="GI662" s="179"/>
      <c r="GJ662" s="179"/>
      <c r="GK662" s="179"/>
      <c r="GL662" s="179"/>
      <c r="GM662" s="179"/>
      <c r="GN662" s="179"/>
      <c r="GO662" s="179"/>
      <c r="GP662" s="179"/>
      <c r="GQ662" s="179"/>
      <c r="GR662" s="179"/>
      <c r="GS662" s="179"/>
    </row>
    <row r="663" spans="1:20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c r="FT663" s="179"/>
      <c r="FU663" s="179"/>
      <c r="FV663" s="179"/>
      <c r="FW663" s="179"/>
      <c r="FX663" s="179"/>
      <c r="FY663" s="179"/>
      <c r="FZ663" s="179"/>
      <c r="GA663" s="179"/>
      <c r="GB663" s="179"/>
      <c r="GC663" s="179"/>
      <c r="GD663" s="179"/>
      <c r="GE663" s="179"/>
      <c r="GF663" s="179"/>
      <c r="GG663" s="179"/>
      <c r="GH663" s="179"/>
      <c r="GI663" s="179"/>
      <c r="GJ663" s="179"/>
      <c r="GK663" s="179"/>
      <c r="GL663" s="179"/>
      <c r="GM663" s="179"/>
      <c r="GN663" s="179"/>
      <c r="GO663" s="179"/>
      <c r="GP663" s="179"/>
      <c r="GQ663" s="179"/>
      <c r="GR663" s="179"/>
      <c r="GS663" s="179"/>
    </row>
    <row r="664" spans="1:20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c r="FT664" s="179"/>
      <c r="FU664" s="179"/>
      <c r="FV664" s="179"/>
      <c r="FW664" s="179"/>
      <c r="FX664" s="179"/>
      <c r="FY664" s="179"/>
      <c r="FZ664" s="179"/>
      <c r="GA664" s="179"/>
      <c r="GB664" s="179"/>
      <c r="GC664" s="179"/>
      <c r="GD664" s="179"/>
      <c r="GE664" s="179"/>
      <c r="GF664" s="179"/>
      <c r="GG664" s="179"/>
      <c r="GH664" s="179"/>
      <c r="GI664" s="179"/>
      <c r="GJ664" s="179"/>
      <c r="GK664" s="179"/>
      <c r="GL664" s="179"/>
      <c r="GM664" s="179"/>
      <c r="GN664" s="179"/>
      <c r="GO664" s="179"/>
      <c r="GP664" s="179"/>
      <c r="GQ664" s="179"/>
      <c r="GR664" s="179"/>
      <c r="GS664" s="179"/>
    </row>
    <row r="665" spans="1:20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c r="FT665" s="179"/>
      <c r="FU665" s="179"/>
      <c r="FV665" s="179"/>
      <c r="FW665" s="179"/>
      <c r="FX665" s="179"/>
      <c r="FY665" s="179"/>
      <c r="FZ665" s="179"/>
      <c r="GA665" s="179"/>
      <c r="GB665" s="179"/>
      <c r="GC665" s="179"/>
      <c r="GD665" s="179"/>
      <c r="GE665" s="179"/>
      <c r="GF665" s="179"/>
      <c r="GG665" s="179"/>
      <c r="GH665" s="179"/>
      <c r="GI665" s="179"/>
      <c r="GJ665" s="179"/>
      <c r="GK665" s="179"/>
      <c r="GL665" s="179"/>
      <c r="GM665" s="179"/>
      <c r="GN665" s="179"/>
      <c r="GO665" s="179"/>
      <c r="GP665" s="179"/>
      <c r="GQ665" s="179"/>
      <c r="GR665" s="179"/>
      <c r="GS665" s="179"/>
    </row>
    <row r="666" spans="1:20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c r="FT666" s="179"/>
      <c r="FU666" s="179"/>
      <c r="FV666" s="179"/>
      <c r="FW666" s="179"/>
      <c r="FX666" s="179"/>
      <c r="FY666" s="179"/>
      <c r="FZ666" s="179"/>
      <c r="GA666" s="179"/>
      <c r="GB666" s="179"/>
      <c r="GC666" s="179"/>
      <c r="GD666" s="179"/>
      <c r="GE666" s="179"/>
      <c r="GF666" s="179"/>
      <c r="GG666" s="179"/>
      <c r="GH666" s="179"/>
      <c r="GI666" s="179"/>
      <c r="GJ666" s="179"/>
      <c r="GK666" s="179"/>
      <c r="GL666" s="179"/>
      <c r="GM666" s="179"/>
      <c r="GN666" s="179"/>
      <c r="GO666" s="179"/>
      <c r="GP666" s="179"/>
      <c r="GQ666" s="179"/>
      <c r="GR666" s="179"/>
      <c r="GS666" s="179"/>
    </row>
    <row r="667" spans="1:20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c r="FT667" s="179"/>
      <c r="FU667" s="179"/>
      <c r="FV667" s="179"/>
      <c r="FW667" s="179"/>
      <c r="FX667" s="179"/>
      <c r="FY667" s="179"/>
      <c r="FZ667" s="179"/>
      <c r="GA667" s="179"/>
      <c r="GB667" s="179"/>
      <c r="GC667" s="179"/>
      <c r="GD667" s="179"/>
      <c r="GE667" s="179"/>
      <c r="GF667" s="179"/>
      <c r="GG667" s="179"/>
      <c r="GH667" s="179"/>
      <c r="GI667" s="179"/>
      <c r="GJ667" s="179"/>
      <c r="GK667" s="179"/>
      <c r="GL667" s="179"/>
      <c r="GM667" s="179"/>
      <c r="GN667" s="179"/>
      <c r="GO667" s="179"/>
      <c r="GP667" s="179"/>
      <c r="GQ667" s="179"/>
      <c r="GR667" s="179"/>
      <c r="GS667" s="179"/>
    </row>
    <row r="668" spans="1:20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c r="FT668" s="179"/>
      <c r="FU668" s="179"/>
      <c r="FV668" s="179"/>
      <c r="FW668" s="179"/>
      <c r="FX668" s="179"/>
      <c r="FY668" s="179"/>
      <c r="FZ668" s="179"/>
      <c r="GA668" s="179"/>
      <c r="GB668" s="179"/>
      <c r="GC668" s="179"/>
      <c r="GD668" s="179"/>
      <c r="GE668" s="179"/>
      <c r="GF668" s="179"/>
      <c r="GG668" s="179"/>
      <c r="GH668" s="179"/>
      <c r="GI668" s="179"/>
      <c r="GJ668" s="179"/>
      <c r="GK668" s="179"/>
      <c r="GL668" s="179"/>
      <c r="GM668" s="179"/>
      <c r="GN668" s="179"/>
      <c r="GO668" s="179"/>
      <c r="GP668" s="179"/>
      <c r="GQ668" s="179"/>
      <c r="GR668" s="179"/>
      <c r="GS668" s="179"/>
    </row>
    <row r="669" spans="1:20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c r="FT669" s="179"/>
      <c r="FU669" s="179"/>
      <c r="FV669" s="179"/>
      <c r="FW669" s="179"/>
      <c r="FX669" s="179"/>
      <c r="FY669" s="179"/>
      <c r="FZ669" s="179"/>
      <c r="GA669" s="179"/>
      <c r="GB669" s="179"/>
      <c r="GC669" s="179"/>
      <c r="GD669" s="179"/>
      <c r="GE669" s="179"/>
      <c r="GF669" s="179"/>
      <c r="GG669" s="179"/>
      <c r="GH669" s="179"/>
      <c r="GI669" s="179"/>
      <c r="GJ669" s="179"/>
      <c r="GK669" s="179"/>
      <c r="GL669" s="179"/>
      <c r="GM669" s="179"/>
      <c r="GN669" s="179"/>
      <c r="GO669" s="179"/>
      <c r="GP669" s="179"/>
      <c r="GQ669" s="179"/>
      <c r="GR669" s="179"/>
      <c r="GS669" s="179"/>
    </row>
    <row r="670" spans="1:20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c r="FT670" s="179"/>
      <c r="FU670" s="179"/>
      <c r="FV670" s="179"/>
      <c r="FW670" s="179"/>
      <c r="FX670" s="179"/>
      <c r="FY670" s="179"/>
      <c r="FZ670" s="179"/>
      <c r="GA670" s="179"/>
      <c r="GB670" s="179"/>
      <c r="GC670" s="179"/>
      <c r="GD670" s="179"/>
      <c r="GE670" s="179"/>
      <c r="GF670" s="179"/>
      <c r="GG670" s="179"/>
      <c r="GH670" s="179"/>
      <c r="GI670" s="179"/>
      <c r="GJ670" s="179"/>
      <c r="GK670" s="179"/>
      <c r="GL670" s="179"/>
      <c r="GM670" s="179"/>
      <c r="GN670" s="179"/>
      <c r="GO670" s="179"/>
      <c r="GP670" s="179"/>
      <c r="GQ670" s="179"/>
      <c r="GR670" s="179"/>
      <c r="GS670" s="179"/>
    </row>
    <row r="671" spans="1:20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c r="FT671" s="179"/>
      <c r="FU671" s="179"/>
      <c r="FV671" s="179"/>
      <c r="FW671" s="179"/>
      <c r="FX671" s="179"/>
      <c r="FY671" s="179"/>
      <c r="FZ671" s="179"/>
      <c r="GA671" s="179"/>
      <c r="GB671" s="179"/>
      <c r="GC671" s="179"/>
      <c r="GD671" s="179"/>
      <c r="GE671" s="179"/>
      <c r="GF671" s="179"/>
      <c r="GG671" s="179"/>
      <c r="GH671" s="179"/>
      <c r="GI671" s="179"/>
      <c r="GJ671" s="179"/>
      <c r="GK671" s="179"/>
      <c r="GL671" s="179"/>
      <c r="GM671" s="179"/>
      <c r="GN671" s="179"/>
      <c r="GO671" s="179"/>
      <c r="GP671" s="179"/>
      <c r="GQ671" s="179"/>
      <c r="GR671" s="179"/>
      <c r="GS671" s="179"/>
    </row>
    <row r="672" spans="1:20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c r="FT672" s="179"/>
      <c r="FU672" s="179"/>
      <c r="FV672" s="179"/>
      <c r="FW672" s="179"/>
      <c r="FX672" s="179"/>
      <c r="FY672" s="179"/>
      <c r="FZ672" s="179"/>
      <c r="GA672" s="179"/>
      <c r="GB672" s="179"/>
      <c r="GC672" s="179"/>
      <c r="GD672" s="179"/>
      <c r="GE672" s="179"/>
      <c r="GF672" s="179"/>
      <c r="GG672" s="179"/>
      <c r="GH672" s="179"/>
      <c r="GI672" s="179"/>
      <c r="GJ672" s="179"/>
      <c r="GK672" s="179"/>
      <c r="GL672" s="179"/>
      <c r="GM672" s="179"/>
      <c r="GN672" s="179"/>
      <c r="GO672" s="179"/>
      <c r="GP672" s="179"/>
      <c r="GQ672" s="179"/>
      <c r="GR672" s="179"/>
      <c r="GS672" s="179"/>
    </row>
    <row r="673" spans="1:20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c r="FT673" s="179"/>
      <c r="FU673" s="179"/>
      <c r="FV673" s="179"/>
      <c r="FW673" s="179"/>
      <c r="FX673" s="179"/>
      <c r="FY673" s="179"/>
      <c r="FZ673" s="179"/>
      <c r="GA673" s="179"/>
      <c r="GB673" s="179"/>
      <c r="GC673" s="179"/>
      <c r="GD673" s="179"/>
      <c r="GE673" s="179"/>
      <c r="GF673" s="179"/>
      <c r="GG673" s="179"/>
      <c r="GH673" s="179"/>
      <c r="GI673" s="179"/>
      <c r="GJ673" s="179"/>
      <c r="GK673" s="179"/>
      <c r="GL673" s="179"/>
      <c r="GM673" s="179"/>
      <c r="GN673" s="179"/>
      <c r="GO673" s="179"/>
      <c r="GP673" s="179"/>
      <c r="GQ673" s="179"/>
      <c r="GR673" s="179"/>
      <c r="GS673" s="179"/>
    </row>
    <row r="674" spans="1:20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c r="FT674" s="179"/>
      <c r="FU674" s="179"/>
      <c r="FV674" s="179"/>
      <c r="FW674" s="179"/>
      <c r="FX674" s="179"/>
      <c r="FY674" s="179"/>
      <c r="FZ674" s="179"/>
      <c r="GA674" s="179"/>
      <c r="GB674" s="179"/>
      <c r="GC674" s="179"/>
      <c r="GD674" s="179"/>
      <c r="GE674" s="179"/>
      <c r="GF674" s="179"/>
      <c r="GG674" s="179"/>
      <c r="GH674" s="179"/>
      <c r="GI674" s="179"/>
      <c r="GJ674" s="179"/>
      <c r="GK674" s="179"/>
      <c r="GL674" s="179"/>
      <c r="GM674" s="179"/>
      <c r="GN674" s="179"/>
      <c r="GO674" s="179"/>
      <c r="GP674" s="179"/>
      <c r="GQ674" s="179"/>
      <c r="GR674" s="179"/>
      <c r="GS674" s="179"/>
    </row>
    <row r="675" spans="1:20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c r="FT675" s="179"/>
      <c r="FU675" s="179"/>
      <c r="FV675" s="179"/>
      <c r="FW675" s="179"/>
      <c r="FX675" s="179"/>
      <c r="FY675" s="179"/>
      <c r="FZ675" s="179"/>
      <c r="GA675" s="179"/>
      <c r="GB675" s="179"/>
      <c r="GC675" s="179"/>
      <c r="GD675" s="179"/>
      <c r="GE675" s="179"/>
      <c r="GF675" s="179"/>
      <c r="GG675" s="179"/>
      <c r="GH675" s="179"/>
      <c r="GI675" s="179"/>
      <c r="GJ675" s="179"/>
      <c r="GK675" s="179"/>
      <c r="GL675" s="179"/>
      <c r="GM675" s="179"/>
      <c r="GN675" s="179"/>
      <c r="GO675" s="179"/>
      <c r="GP675" s="179"/>
      <c r="GQ675" s="179"/>
      <c r="GR675" s="179"/>
      <c r="GS675" s="179"/>
    </row>
    <row r="676" spans="1:20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c r="FT676" s="179"/>
      <c r="FU676" s="179"/>
      <c r="FV676" s="179"/>
      <c r="FW676" s="179"/>
      <c r="FX676" s="179"/>
      <c r="FY676" s="179"/>
      <c r="FZ676" s="179"/>
      <c r="GA676" s="179"/>
      <c r="GB676" s="179"/>
      <c r="GC676" s="179"/>
      <c r="GD676" s="179"/>
      <c r="GE676" s="179"/>
      <c r="GF676" s="179"/>
      <c r="GG676" s="179"/>
      <c r="GH676" s="179"/>
      <c r="GI676" s="179"/>
      <c r="GJ676" s="179"/>
      <c r="GK676" s="179"/>
      <c r="GL676" s="179"/>
      <c r="GM676" s="179"/>
      <c r="GN676" s="179"/>
      <c r="GO676" s="179"/>
      <c r="GP676" s="179"/>
      <c r="GQ676" s="179"/>
      <c r="GR676" s="179"/>
      <c r="GS676" s="179"/>
    </row>
    <row r="677" spans="1:20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c r="FT677" s="179"/>
      <c r="FU677" s="179"/>
      <c r="FV677" s="179"/>
      <c r="FW677" s="179"/>
      <c r="FX677" s="179"/>
      <c r="FY677" s="179"/>
      <c r="FZ677" s="179"/>
      <c r="GA677" s="179"/>
      <c r="GB677" s="179"/>
      <c r="GC677" s="179"/>
      <c r="GD677" s="179"/>
      <c r="GE677" s="179"/>
      <c r="GF677" s="179"/>
      <c r="GG677" s="179"/>
      <c r="GH677" s="179"/>
      <c r="GI677" s="179"/>
      <c r="GJ677" s="179"/>
      <c r="GK677" s="179"/>
      <c r="GL677" s="179"/>
      <c r="GM677" s="179"/>
      <c r="GN677" s="179"/>
      <c r="GO677" s="179"/>
      <c r="GP677" s="179"/>
      <c r="GQ677" s="179"/>
      <c r="GR677" s="179"/>
      <c r="GS677" s="179"/>
    </row>
    <row r="678" spans="1:20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c r="FT678" s="179"/>
      <c r="FU678" s="179"/>
      <c r="FV678" s="179"/>
      <c r="FW678" s="179"/>
      <c r="FX678" s="179"/>
      <c r="FY678" s="179"/>
      <c r="FZ678" s="179"/>
      <c r="GA678" s="179"/>
      <c r="GB678" s="179"/>
      <c r="GC678" s="179"/>
      <c r="GD678" s="179"/>
      <c r="GE678" s="179"/>
      <c r="GF678" s="179"/>
      <c r="GG678" s="179"/>
      <c r="GH678" s="179"/>
      <c r="GI678" s="179"/>
      <c r="GJ678" s="179"/>
      <c r="GK678" s="179"/>
      <c r="GL678" s="179"/>
      <c r="GM678" s="179"/>
      <c r="GN678" s="179"/>
      <c r="GO678" s="179"/>
      <c r="GP678" s="179"/>
      <c r="GQ678" s="179"/>
      <c r="GR678" s="179"/>
      <c r="GS678" s="179"/>
    </row>
    <row r="679" spans="1:20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c r="FT679" s="179"/>
      <c r="FU679" s="179"/>
      <c r="FV679" s="179"/>
      <c r="FW679" s="179"/>
      <c r="FX679" s="179"/>
      <c r="FY679" s="179"/>
      <c r="FZ679" s="179"/>
      <c r="GA679" s="179"/>
      <c r="GB679" s="179"/>
      <c r="GC679" s="179"/>
      <c r="GD679" s="179"/>
      <c r="GE679" s="179"/>
      <c r="GF679" s="179"/>
      <c r="GG679" s="179"/>
      <c r="GH679" s="179"/>
      <c r="GI679" s="179"/>
      <c r="GJ679" s="179"/>
      <c r="GK679" s="179"/>
      <c r="GL679" s="179"/>
      <c r="GM679" s="179"/>
      <c r="GN679" s="179"/>
      <c r="GO679" s="179"/>
      <c r="GP679" s="179"/>
      <c r="GQ679" s="179"/>
      <c r="GR679" s="179"/>
      <c r="GS679" s="179"/>
    </row>
    <row r="680" spans="1:20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c r="FT680" s="179"/>
      <c r="FU680" s="179"/>
      <c r="FV680" s="179"/>
      <c r="FW680" s="179"/>
      <c r="FX680" s="179"/>
      <c r="FY680" s="179"/>
      <c r="FZ680" s="179"/>
      <c r="GA680" s="179"/>
      <c r="GB680" s="179"/>
      <c r="GC680" s="179"/>
      <c r="GD680" s="179"/>
      <c r="GE680" s="179"/>
      <c r="GF680" s="179"/>
      <c r="GG680" s="179"/>
      <c r="GH680" s="179"/>
      <c r="GI680" s="179"/>
      <c r="GJ680" s="179"/>
      <c r="GK680" s="179"/>
      <c r="GL680" s="179"/>
      <c r="GM680" s="179"/>
      <c r="GN680" s="179"/>
      <c r="GO680" s="179"/>
      <c r="GP680" s="179"/>
      <c r="GQ680" s="179"/>
      <c r="GR680" s="179"/>
      <c r="GS680" s="179"/>
    </row>
    <row r="681" spans="1:20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c r="FT681" s="179"/>
      <c r="FU681" s="179"/>
      <c r="FV681" s="179"/>
      <c r="FW681" s="179"/>
      <c r="FX681" s="179"/>
      <c r="FY681" s="179"/>
      <c r="FZ681" s="179"/>
      <c r="GA681" s="179"/>
      <c r="GB681" s="179"/>
      <c r="GC681" s="179"/>
      <c r="GD681" s="179"/>
      <c r="GE681" s="179"/>
      <c r="GF681" s="179"/>
      <c r="GG681" s="179"/>
      <c r="GH681" s="179"/>
      <c r="GI681" s="179"/>
      <c r="GJ681" s="179"/>
      <c r="GK681" s="179"/>
      <c r="GL681" s="179"/>
      <c r="GM681" s="179"/>
      <c r="GN681" s="179"/>
      <c r="GO681" s="179"/>
      <c r="GP681" s="179"/>
      <c r="GQ681" s="179"/>
      <c r="GR681" s="179"/>
      <c r="GS681" s="179"/>
    </row>
    <row r="682" spans="1:20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c r="FT682" s="179"/>
      <c r="FU682" s="179"/>
      <c r="FV682" s="179"/>
      <c r="FW682" s="179"/>
      <c r="FX682" s="179"/>
      <c r="FY682" s="179"/>
      <c r="FZ682" s="179"/>
      <c r="GA682" s="179"/>
      <c r="GB682" s="179"/>
      <c r="GC682" s="179"/>
      <c r="GD682" s="179"/>
      <c r="GE682" s="179"/>
      <c r="GF682" s="179"/>
      <c r="GG682" s="179"/>
      <c r="GH682" s="179"/>
      <c r="GI682" s="179"/>
      <c r="GJ682" s="179"/>
      <c r="GK682" s="179"/>
      <c r="GL682" s="179"/>
      <c r="GM682" s="179"/>
      <c r="GN682" s="179"/>
      <c r="GO682" s="179"/>
      <c r="GP682" s="179"/>
      <c r="GQ682" s="179"/>
      <c r="GR682" s="179"/>
      <c r="GS682" s="179"/>
    </row>
    <row r="683" spans="1:20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c r="FT683" s="179"/>
      <c r="FU683" s="179"/>
      <c r="FV683" s="179"/>
      <c r="FW683" s="179"/>
      <c r="FX683" s="179"/>
      <c r="FY683" s="179"/>
      <c r="FZ683" s="179"/>
      <c r="GA683" s="179"/>
      <c r="GB683" s="179"/>
      <c r="GC683" s="179"/>
      <c r="GD683" s="179"/>
      <c r="GE683" s="179"/>
      <c r="GF683" s="179"/>
      <c r="GG683" s="179"/>
      <c r="GH683" s="179"/>
      <c r="GI683" s="179"/>
      <c r="GJ683" s="179"/>
      <c r="GK683" s="179"/>
      <c r="GL683" s="179"/>
      <c r="GM683" s="179"/>
      <c r="GN683" s="179"/>
      <c r="GO683" s="179"/>
      <c r="GP683" s="179"/>
      <c r="GQ683" s="179"/>
      <c r="GR683" s="179"/>
      <c r="GS683" s="179"/>
    </row>
    <row r="684" spans="1:20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c r="FT684" s="179"/>
      <c r="FU684" s="179"/>
      <c r="FV684" s="179"/>
      <c r="FW684" s="179"/>
      <c r="FX684" s="179"/>
      <c r="FY684" s="179"/>
      <c r="FZ684" s="179"/>
      <c r="GA684" s="179"/>
      <c r="GB684" s="179"/>
      <c r="GC684" s="179"/>
      <c r="GD684" s="179"/>
      <c r="GE684" s="179"/>
      <c r="GF684" s="179"/>
      <c r="GG684" s="179"/>
      <c r="GH684" s="179"/>
      <c r="GI684" s="179"/>
      <c r="GJ684" s="179"/>
      <c r="GK684" s="179"/>
      <c r="GL684" s="179"/>
      <c r="GM684" s="179"/>
      <c r="GN684" s="179"/>
      <c r="GO684" s="179"/>
      <c r="GP684" s="179"/>
      <c r="GQ684" s="179"/>
      <c r="GR684" s="179"/>
      <c r="GS684" s="179"/>
    </row>
    <row r="685" spans="1:20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c r="FT685" s="179"/>
      <c r="FU685" s="179"/>
      <c r="FV685" s="179"/>
      <c r="FW685" s="179"/>
      <c r="FX685" s="179"/>
      <c r="FY685" s="179"/>
      <c r="FZ685" s="179"/>
      <c r="GA685" s="179"/>
      <c r="GB685" s="179"/>
      <c r="GC685" s="179"/>
      <c r="GD685" s="179"/>
      <c r="GE685" s="179"/>
      <c r="GF685" s="179"/>
      <c r="GG685" s="179"/>
      <c r="GH685" s="179"/>
      <c r="GI685" s="179"/>
      <c r="GJ685" s="179"/>
      <c r="GK685" s="179"/>
      <c r="GL685" s="179"/>
      <c r="GM685" s="179"/>
      <c r="GN685" s="179"/>
      <c r="GO685" s="179"/>
      <c r="GP685" s="179"/>
      <c r="GQ685" s="179"/>
      <c r="GR685" s="179"/>
      <c r="GS685" s="179"/>
    </row>
    <row r="686" spans="1:20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c r="FT686" s="179"/>
      <c r="FU686" s="179"/>
      <c r="FV686" s="179"/>
      <c r="FW686" s="179"/>
      <c r="FX686" s="179"/>
      <c r="FY686" s="179"/>
      <c r="FZ686" s="179"/>
      <c r="GA686" s="179"/>
      <c r="GB686" s="179"/>
      <c r="GC686" s="179"/>
      <c r="GD686" s="179"/>
      <c r="GE686" s="179"/>
      <c r="GF686" s="179"/>
      <c r="GG686" s="179"/>
      <c r="GH686" s="179"/>
      <c r="GI686" s="179"/>
      <c r="GJ686" s="179"/>
      <c r="GK686" s="179"/>
      <c r="GL686" s="179"/>
      <c r="GM686" s="179"/>
      <c r="GN686" s="179"/>
      <c r="GO686" s="179"/>
      <c r="GP686" s="179"/>
      <c r="GQ686" s="179"/>
      <c r="GR686" s="179"/>
      <c r="GS686" s="179"/>
    </row>
    <row r="687" spans="1:20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c r="FT687" s="179"/>
      <c r="FU687" s="179"/>
      <c r="FV687" s="179"/>
      <c r="FW687" s="179"/>
      <c r="FX687" s="179"/>
      <c r="FY687" s="179"/>
      <c r="FZ687" s="179"/>
      <c r="GA687" s="179"/>
      <c r="GB687" s="179"/>
      <c r="GC687" s="179"/>
      <c r="GD687" s="179"/>
      <c r="GE687" s="179"/>
      <c r="GF687" s="179"/>
      <c r="GG687" s="179"/>
      <c r="GH687" s="179"/>
      <c r="GI687" s="179"/>
      <c r="GJ687" s="179"/>
      <c r="GK687" s="179"/>
      <c r="GL687" s="179"/>
      <c r="GM687" s="179"/>
      <c r="GN687" s="179"/>
      <c r="GO687" s="179"/>
      <c r="GP687" s="179"/>
      <c r="GQ687" s="179"/>
      <c r="GR687" s="179"/>
      <c r="GS687" s="179"/>
    </row>
    <row r="688" spans="1:20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c r="FT688" s="179"/>
      <c r="FU688" s="179"/>
      <c r="FV688" s="179"/>
      <c r="FW688" s="179"/>
      <c r="FX688" s="179"/>
      <c r="FY688" s="179"/>
      <c r="FZ688" s="179"/>
      <c r="GA688" s="179"/>
      <c r="GB688" s="179"/>
      <c r="GC688" s="179"/>
      <c r="GD688" s="179"/>
      <c r="GE688" s="179"/>
      <c r="GF688" s="179"/>
      <c r="GG688" s="179"/>
      <c r="GH688" s="179"/>
      <c r="GI688" s="179"/>
      <c r="GJ688" s="179"/>
      <c r="GK688" s="179"/>
      <c r="GL688" s="179"/>
      <c r="GM688" s="179"/>
      <c r="GN688" s="179"/>
      <c r="GO688" s="179"/>
      <c r="GP688" s="179"/>
      <c r="GQ688" s="179"/>
      <c r="GR688" s="179"/>
      <c r="GS688" s="179"/>
    </row>
    <row r="689" spans="1:20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c r="FT689" s="179"/>
      <c r="FU689" s="179"/>
      <c r="FV689" s="179"/>
      <c r="FW689" s="179"/>
      <c r="FX689" s="179"/>
      <c r="FY689" s="179"/>
      <c r="FZ689" s="179"/>
      <c r="GA689" s="179"/>
      <c r="GB689" s="179"/>
      <c r="GC689" s="179"/>
      <c r="GD689" s="179"/>
      <c r="GE689" s="179"/>
      <c r="GF689" s="179"/>
      <c r="GG689" s="179"/>
      <c r="GH689" s="179"/>
      <c r="GI689" s="179"/>
      <c r="GJ689" s="179"/>
      <c r="GK689" s="179"/>
      <c r="GL689" s="179"/>
      <c r="GM689" s="179"/>
      <c r="GN689" s="179"/>
      <c r="GO689" s="179"/>
      <c r="GP689" s="179"/>
      <c r="GQ689" s="179"/>
      <c r="GR689" s="179"/>
      <c r="GS689" s="179"/>
    </row>
    <row r="690" spans="1:20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c r="FT690" s="179"/>
      <c r="FU690" s="179"/>
      <c r="FV690" s="179"/>
      <c r="FW690" s="179"/>
      <c r="FX690" s="179"/>
      <c r="FY690" s="179"/>
      <c r="FZ690" s="179"/>
      <c r="GA690" s="179"/>
      <c r="GB690" s="179"/>
      <c r="GC690" s="179"/>
      <c r="GD690" s="179"/>
      <c r="GE690" s="179"/>
      <c r="GF690" s="179"/>
      <c r="GG690" s="179"/>
      <c r="GH690" s="179"/>
      <c r="GI690" s="179"/>
      <c r="GJ690" s="179"/>
      <c r="GK690" s="179"/>
      <c r="GL690" s="179"/>
      <c r="GM690" s="179"/>
      <c r="GN690" s="179"/>
      <c r="GO690" s="179"/>
      <c r="GP690" s="179"/>
      <c r="GQ690" s="179"/>
      <c r="GR690" s="179"/>
      <c r="GS690" s="179"/>
    </row>
    <row r="691" spans="1:20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c r="FT691" s="179"/>
      <c r="FU691" s="179"/>
      <c r="FV691" s="179"/>
      <c r="FW691" s="179"/>
      <c r="FX691" s="179"/>
      <c r="FY691" s="179"/>
      <c r="FZ691" s="179"/>
      <c r="GA691" s="179"/>
      <c r="GB691" s="179"/>
      <c r="GC691" s="179"/>
      <c r="GD691" s="179"/>
      <c r="GE691" s="179"/>
      <c r="GF691" s="179"/>
      <c r="GG691" s="179"/>
      <c r="GH691" s="179"/>
      <c r="GI691" s="179"/>
      <c r="GJ691" s="179"/>
      <c r="GK691" s="179"/>
      <c r="GL691" s="179"/>
      <c r="GM691" s="179"/>
      <c r="GN691" s="179"/>
      <c r="GO691" s="179"/>
      <c r="GP691" s="179"/>
      <c r="GQ691" s="179"/>
      <c r="GR691" s="179"/>
      <c r="GS691" s="179"/>
    </row>
    <row r="692" spans="1:20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c r="FT692" s="179"/>
      <c r="FU692" s="179"/>
      <c r="FV692" s="179"/>
      <c r="FW692" s="179"/>
      <c r="FX692" s="179"/>
      <c r="FY692" s="179"/>
      <c r="FZ692" s="179"/>
      <c r="GA692" s="179"/>
      <c r="GB692" s="179"/>
      <c r="GC692" s="179"/>
      <c r="GD692" s="179"/>
      <c r="GE692" s="179"/>
      <c r="GF692" s="179"/>
      <c r="GG692" s="179"/>
      <c r="GH692" s="179"/>
      <c r="GI692" s="179"/>
      <c r="GJ692" s="179"/>
      <c r="GK692" s="179"/>
      <c r="GL692" s="179"/>
      <c r="GM692" s="179"/>
      <c r="GN692" s="179"/>
      <c r="GO692" s="179"/>
      <c r="GP692" s="179"/>
      <c r="GQ692" s="179"/>
      <c r="GR692" s="179"/>
      <c r="GS692" s="179"/>
    </row>
    <row r="693" spans="1:20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c r="FT693" s="179"/>
      <c r="FU693" s="179"/>
      <c r="FV693" s="179"/>
      <c r="FW693" s="179"/>
      <c r="FX693" s="179"/>
      <c r="FY693" s="179"/>
      <c r="FZ693" s="179"/>
      <c r="GA693" s="179"/>
      <c r="GB693" s="179"/>
      <c r="GC693" s="179"/>
      <c r="GD693" s="179"/>
      <c r="GE693" s="179"/>
      <c r="GF693" s="179"/>
      <c r="GG693" s="179"/>
      <c r="GH693" s="179"/>
      <c r="GI693" s="179"/>
      <c r="GJ693" s="179"/>
      <c r="GK693" s="179"/>
      <c r="GL693" s="179"/>
      <c r="GM693" s="179"/>
      <c r="GN693" s="179"/>
      <c r="GO693" s="179"/>
      <c r="GP693" s="179"/>
      <c r="GQ693" s="179"/>
      <c r="GR693" s="179"/>
      <c r="GS693" s="179"/>
    </row>
    <row r="694" spans="1:20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c r="FT694" s="179"/>
      <c r="FU694" s="179"/>
      <c r="FV694" s="179"/>
      <c r="FW694" s="179"/>
      <c r="FX694" s="179"/>
      <c r="FY694" s="179"/>
      <c r="FZ694" s="179"/>
      <c r="GA694" s="179"/>
      <c r="GB694" s="179"/>
      <c r="GC694" s="179"/>
      <c r="GD694" s="179"/>
      <c r="GE694" s="179"/>
      <c r="GF694" s="179"/>
      <c r="GG694" s="179"/>
      <c r="GH694" s="179"/>
      <c r="GI694" s="179"/>
      <c r="GJ694" s="179"/>
      <c r="GK694" s="179"/>
      <c r="GL694" s="179"/>
      <c r="GM694" s="179"/>
      <c r="GN694" s="179"/>
      <c r="GO694" s="179"/>
      <c r="GP694" s="179"/>
      <c r="GQ694" s="179"/>
      <c r="GR694" s="179"/>
      <c r="GS694" s="179"/>
    </row>
    <row r="695" spans="1:20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c r="FT695" s="179"/>
      <c r="FU695" s="179"/>
      <c r="FV695" s="179"/>
      <c r="FW695" s="179"/>
      <c r="FX695" s="179"/>
      <c r="FY695" s="179"/>
      <c r="FZ695" s="179"/>
      <c r="GA695" s="179"/>
      <c r="GB695" s="179"/>
      <c r="GC695" s="179"/>
      <c r="GD695" s="179"/>
      <c r="GE695" s="179"/>
      <c r="GF695" s="179"/>
      <c r="GG695" s="179"/>
      <c r="GH695" s="179"/>
      <c r="GI695" s="179"/>
      <c r="GJ695" s="179"/>
      <c r="GK695" s="179"/>
      <c r="GL695" s="179"/>
      <c r="GM695" s="179"/>
      <c r="GN695" s="179"/>
      <c r="GO695" s="179"/>
      <c r="GP695" s="179"/>
      <c r="GQ695" s="179"/>
      <c r="GR695" s="179"/>
      <c r="GS695" s="179"/>
    </row>
    <row r="696" spans="1:20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c r="FT696" s="179"/>
      <c r="FU696" s="179"/>
      <c r="FV696" s="179"/>
      <c r="FW696" s="179"/>
      <c r="FX696" s="179"/>
      <c r="FY696" s="179"/>
      <c r="FZ696" s="179"/>
      <c r="GA696" s="179"/>
      <c r="GB696" s="179"/>
      <c r="GC696" s="179"/>
      <c r="GD696" s="179"/>
      <c r="GE696" s="179"/>
      <c r="GF696" s="179"/>
      <c r="GG696" s="179"/>
      <c r="GH696" s="179"/>
      <c r="GI696" s="179"/>
      <c r="GJ696" s="179"/>
      <c r="GK696" s="179"/>
      <c r="GL696" s="179"/>
      <c r="GM696" s="179"/>
      <c r="GN696" s="179"/>
      <c r="GO696" s="179"/>
      <c r="GP696" s="179"/>
      <c r="GQ696" s="179"/>
      <c r="GR696" s="179"/>
      <c r="GS696" s="179"/>
    </row>
    <row r="697" spans="1:20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c r="FT697" s="179"/>
      <c r="FU697" s="179"/>
      <c r="FV697" s="179"/>
      <c r="FW697" s="179"/>
      <c r="FX697" s="179"/>
      <c r="FY697" s="179"/>
      <c r="FZ697" s="179"/>
      <c r="GA697" s="179"/>
      <c r="GB697" s="179"/>
      <c r="GC697" s="179"/>
      <c r="GD697" s="179"/>
      <c r="GE697" s="179"/>
      <c r="GF697" s="179"/>
      <c r="GG697" s="179"/>
      <c r="GH697" s="179"/>
      <c r="GI697" s="179"/>
      <c r="GJ697" s="179"/>
      <c r="GK697" s="179"/>
      <c r="GL697" s="179"/>
      <c r="GM697" s="179"/>
      <c r="GN697" s="179"/>
      <c r="GO697" s="179"/>
      <c r="GP697" s="179"/>
      <c r="GQ697" s="179"/>
      <c r="GR697" s="179"/>
      <c r="GS697" s="179"/>
    </row>
    <row r="698" spans="1:20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c r="FT698" s="179"/>
      <c r="FU698" s="179"/>
      <c r="FV698" s="179"/>
      <c r="FW698" s="179"/>
      <c r="FX698" s="179"/>
      <c r="FY698" s="179"/>
      <c r="FZ698" s="179"/>
      <c r="GA698" s="179"/>
      <c r="GB698" s="179"/>
      <c r="GC698" s="179"/>
      <c r="GD698" s="179"/>
      <c r="GE698" s="179"/>
      <c r="GF698" s="179"/>
      <c r="GG698" s="179"/>
      <c r="GH698" s="179"/>
      <c r="GI698" s="179"/>
      <c r="GJ698" s="179"/>
      <c r="GK698" s="179"/>
      <c r="GL698" s="179"/>
      <c r="GM698" s="179"/>
      <c r="GN698" s="179"/>
      <c r="GO698" s="179"/>
      <c r="GP698" s="179"/>
      <c r="GQ698" s="179"/>
      <c r="GR698" s="179"/>
      <c r="GS698" s="179"/>
    </row>
    <row r="699" spans="1:20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c r="FT699" s="179"/>
      <c r="FU699" s="179"/>
      <c r="FV699" s="179"/>
      <c r="FW699" s="179"/>
      <c r="FX699" s="179"/>
      <c r="FY699" s="179"/>
      <c r="FZ699" s="179"/>
      <c r="GA699" s="179"/>
      <c r="GB699" s="179"/>
      <c r="GC699" s="179"/>
      <c r="GD699" s="179"/>
      <c r="GE699" s="179"/>
      <c r="GF699" s="179"/>
      <c r="GG699" s="179"/>
      <c r="GH699" s="179"/>
      <c r="GI699" s="179"/>
      <c r="GJ699" s="179"/>
      <c r="GK699" s="179"/>
      <c r="GL699" s="179"/>
      <c r="GM699" s="179"/>
      <c r="GN699" s="179"/>
      <c r="GO699" s="179"/>
      <c r="GP699" s="179"/>
      <c r="GQ699" s="179"/>
      <c r="GR699" s="179"/>
      <c r="GS699" s="179"/>
    </row>
    <row r="700" spans="1:20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c r="FT700" s="179"/>
      <c r="FU700" s="179"/>
      <c r="FV700" s="179"/>
      <c r="FW700" s="179"/>
      <c r="FX700" s="179"/>
      <c r="FY700" s="179"/>
      <c r="FZ700" s="179"/>
      <c r="GA700" s="179"/>
      <c r="GB700" s="179"/>
      <c r="GC700" s="179"/>
      <c r="GD700" s="179"/>
      <c r="GE700" s="179"/>
      <c r="GF700" s="179"/>
      <c r="GG700" s="179"/>
      <c r="GH700" s="179"/>
      <c r="GI700" s="179"/>
      <c r="GJ700" s="179"/>
      <c r="GK700" s="179"/>
      <c r="GL700" s="179"/>
      <c r="GM700" s="179"/>
      <c r="GN700" s="179"/>
      <c r="GO700" s="179"/>
      <c r="GP700" s="179"/>
      <c r="GQ700" s="179"/>
      <c r="GR700" s="179"/>
      <c r="GS700" s="179"/>
    </row>
    <row r="701" spans="1:20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c r="FT701" s="179"/>
      <c r="FU701" s="179"/>
      <c r="FV701" s="179"/>
      <c r="FW701" s="179"/>
      <c r="FX701" s="179"/>
      <c r="FY701" s="179"/>
      <c r="FZ701" s="179"/>
      <c r="GA701" s="179"/>
      <c r="GB701" s="179"/>
      <c r="GC701" s="179"/>
      <c r="GD701" s="179"/>
      <c r="GE701" s="179"/>
      <c r="GF701" s="179"/>
      <c r="GG701" s="179"/>
      <c r="GH701" s="179"/>
      <c r="GI701" s="179"/>
      <c r="GJ701" s="179"/>
      <c r="GK701" s="179"/>
      <c r="GL701" s="179"/>
      <c r="GM701" s="179"/>
      <c r="GN701" s="179"/>
      <c r="GO701" s="179"/>
      <c r="GP701" s="179"/>
      <c r="GQ701" s="179"/>
      <c r="GR701" s="179"/>
      <c r="GS701" s="179"/>
    </row>
    <row r="702" spans="1:20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c r="FT702" s="179"/>
      <c r="FU702" s="179"/>
      <c r="FV702" s="179"/>
      <c r="FW702" s="179"/>
      <c r="FX702" s="179"/>
      <c r="FY702" s="179"/>
      <c r="FZ702" s="179"/>
      <c r="GA702" s="179"/>
      <c r="GB702" s="179"/>
      <c r="GC702" s="179"/>
      <c r="GD702" s="179"/>
      <c r="GE702" s="179"/>
      <c r="GF702" s="179"/>
      <c r="GG702" s="179"/>
      <c r="GH702" s="179"/>
      <c r="GI702" s="179"/>
      <c r="GJ702" s="179"/>
      <c r="GK702" s="179"/>
      <c r="GL702" s="179"/>
      <c r="GM702" s="179"/>
      <c r="GN702" s="179"/>
      <c r="GO702" s="179"/>
      <c r="GP702" s="179"/>
      <c r="GQ702" s="179"/>
      <c r="GR702" s="179"/>
      <c r="GS702" s="179"/>
    </row>
    <row r="703" spans="1:20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c r="FT703" s="179"/>
      <c r="FU703" s="179"/>
      <c r="FV703" s="179"/>
      <c r="FW703" s="179"/>
      <c r="FX703" s="179"/>
      <c r="FY703" s="179"/>
      <c r="FZ703" s="179"/>
      <c r="GA703" s="179"/>
      <c r="GB703" s="179"/>
      <c r="GC703" s="179"/>
      <c r="GD703" s="179"/>
      <c r="GE703" s="179"/>
      <c r="GF703" s="179"/>
      <c r="GG703" s="179"/>
      <c r="GH703" s="179"/>
      <c r="GI703" s="179"/>
      <c r="GJ703" s="179"/>
      <c r="GK703" s="179"/>
      <c r="GL703" s="179"/>
      <c r="GM703" s="179"/>
      <c r="GN703" s="179"/>
      <c r="GO703" s="179"/>
      <c r="GP703" s="179"/>
      <c r="GQ703" s="179"/>
      <c r="GR703" s="179"/>
      <c r="GS703" s="179"/>
    </row>
    <row r="704" spans="1:20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c r="FT704" s="179"/>
      <c r="FU704" s="179"/>
      <c r="FV704" s="179"/>
      <c r="FW704" s="179"/>
      <c r="FX704" s="179"/>
      <c r="FY704" s="179"/>
      <c r="FZ704" s="179"/>
      <c r="GA704" s="179"/>
      <c r="GB704" s="179"/>
      <c r="GC704" s="179"/>
      <c r="GD704" s="179"/>
      <c r="GE704" s="179"/>
      <c r="GF704" s="179"/>
      <c r="GG704" s="179"/>
      <c r="GH704" s="179"/>
      <c r="GI704" s="179"/>
      <c r="GJ704" s="179"/>
      <c r="GK704" s="179"/>
      <c r="GL704" s="179"/>
      <c r="GM704" s="179"/>
      <c r="GN704" s="179"/>
      <c r="GO704" s="179"/>
      <c r="GP704" s="179"/>
      <c r="GQ704" s="179"/>
      <c r="GR704" s="179"/>
      <c r="GS704" s="179"/>
    </row>
    <row r="705" spans="1:20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c r="FT705" s="179"/>
      <c r="FU705" s="179"/>
      <c r="FV705" s="179"/>
      <c r="FW705" s="179"/>
      <c r="FX705" s="179"/>
      <c r="FY705" s="179"/>
      <c r="FZ705" s="179"/>
      <c r="GA705" s="179"/>
      <c r="GB705" s="179"/>
      <c r="GC705" s="179"/>
      <c r="GD705" s="179"/>
      <c r="GE705" s="179"/>
      <c r="GF705" s="179"/>
      <c r="GG705" s="179"/>
      <c r="GH705" s="179"/>
      <c r="GI705" s="179"/>
      <c r="GJ705" s="179"/>
      <c r="GK705" s="179"/>
      <c r="GL705" s="179"/>
      <c r="GM705" s="179"/>
      <c r="GN705" s="179"/>
      <c r="GO705" s="179"/>
      <c r="GP705" s="179"/>
      <c r="GQ705" s="179"/>
      <c r="GR705" s="179"/>
      <c r="GS705" s="179"/>
    </row>
    <row r="706" spans="1:20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c r="FT706" s="179"/>
      <c r="FU706" s="179"/>
      <c r="FV706" s="179"/>
      <c r="FW706" s="179"/>
      <c r="FX706" s="179"/>
      <c r="FY706" s="179"/>
      <c r="FZ706" s="179"/>
      <c r="GA706" s="179"/>
      <c r="GB706" s="179"/>
      <c r="GC706" s="179"/>
      <c r="GD706" s="179"/>
      <c r="GE706" s="179"/>
      <c r="GF706" s="179"/>
      <c r="GG706" s="179"/>
      <c r="GH706" s="179"/>
      <c r="GI706" s="179"/>
      <c r="GJ706" s="179"/>
      <c r="GK706" s="179"/>
      <c r="GL706" s="179"/>
      <c r="GM706" s="179"/>
      <c r="GN706" s="179"/>
      <c r="GO706" s="179"/>
      <c r="GP706" s="179"/>
      <c r="GQ706" s="179"/>
      <c r="GR706" s="179"/>
      <c r="GS706" s="179"/>
    </row>
    <row r="707" spans="1:20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c r="FT707" s="179"/>
      <c r="FU707" s="179"/>
      <c r="FV707" s="179"/>
      <c r="FW707" s="179"/>
      <c r="FX707" s="179"/>
      <c r="FY707" s="179"/>
      <c r="FZ707" s="179"/>
      <c r="GA707" s="179"/>
      <c r="GB707" s="179"/>
      <c r="GC707" s="179"/>
      <c r="GD707" s="179"/>
      <c r="GE707" s="179"/>
      <c r="GF707" s="179"/>
      <c r="GG707" s="179"/>
      <c r="GH707" s="179"/>
      <c r="GI707" s="179"/>
      <c r="GJ707" s="179"/>
      <c r="GK707" s="179"/>
      <c r="GL707" s="179"/>
      <c r="GM707" s="179"/>
      <c r="GN707" s="179"/>
      <c r="GO707" s="179"/>
      <c r="GP707" s="179"/>
      <c r="GQ707" s="179"/>
      <c r="GR707" s="179"/>
      <c r="GS707" s="179"/>
    </row>
    <row r="708" spans="1:20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c r="FT708" s="179"/>
      <c r="FU708" s="179"/>
      <c r="FV708" s="179"/>
      <c r="FW708" s="179"/>
      <c r="FX708" s="179"/>
      <c r="FY708" s="179"/>
      <c r="FZ708" s="179"/>
      <c r="GA708" s="179"/>
      <c r="GB708" s="179"/>
      <c r="GC708" s="179"/>
      <c r="GD708" s="179"/>
      <c r="GE708" s="179"/>
      <c r="GF708" s="179"/>
      <c r="GG708" s="179"/>
      <c r="GH708" s="179"/>
      <c r="GI708" s="179"/>
      <c r="GJ708" s="179"/>
      <c r="GK708" s="179"/>
      <c r="GL708" s="179"/>
      <c r="GM708" s="179"/>
      <c r="GN708" s="179"/>
      <c r="GO708" s="179"/>
      <c r="GP708" s="179"/>
      <c r="GQ708" s="179"/>
      <c r="GR708" s="179"/>
      <c r="GS708" s="179"/>
    </row>
    <row r="709" spans="1:20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c r="FT709" s="179"/>
      <c r="FU709" s="179"/>
      <c r="FV709" s="179"/>
      <c r="FW709" s="179"/>
      <c r="FX709" s="179"/>
      <c r="FY709" s="179"/>
      <c r="FZ709" s="179"/>
      <c r="GA709" s="179"/>
      <c r="GB709" s="179"/>
      <c r="GC709" s="179"/>
      <c r="GD709" s="179"/>
      <c r="GE709" s="179"/>
      <c r="GF709" s="179"/>
      <c r="GG709" s="179"/>
      <c r="GH709" s="179"/>
      <c r="GI709" s="179"/>
      <c r="GJ709" s="179"/>
      <c r="GK709" s="179"/>
      <c r="GL709" s="179"/>
      <c r="GM709" s="179"/>
      <c r="GN709" s="179"/>
      <c r="GO709" s="179"/>
      <c r="GP709" s="179"/>
      <c r="GQ709" s="179"/>
      <c r="GR709" s="179"/>
      <c r="GS709" s="179"/>
    </row>
    <row r="710" spans="1:20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c r="FT710" s="179"/>
      <c r="FU710" s="179"/>
      <c r="FV710" s="179"/>
      <c r="FW710" s="179"/>
      <c r="FX710" s="179"/>
      <c r="FY710" s="179"/>
      <c r="FZ710" s="179"/>
      <c r="GA710" s="179"/>
      <c r="GB710" s="179"/>
      <c r="GC710" s="179"/>
      <c r="GD710" s="179"/>
      <c r="GE710" s="179"/>
      <c r="GF710" s="179"/>
      <c r="GG710" s="179"/>
      <c r="GH710" s="179"/>
      <c r="GI710" s="179"/>
      <c r="GJ710" s="179"/>
      <c r="GK710" s="179"/>
      <c r="GL710" s="179"/>
      <c r="GM710" s="179"/>
      <c r="GN710" s="179"/>
      <c r="GO710" s="179"/>
      <c r="GP710" s="179"/>
      <c r="GQ710" s="179"/>
      <c r="GR710" s="179"/>
      <c r="GS710" s="179"/>
    </row>
    <row r="711" spans="1:20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c r="FT711" s="179"/>
      <c r="FU711" s="179"/>
      <c r="FV711" s="179"/>
      <c r="FW711" s="179"/>
      <c r="FX711" s="179"/>
      <c r="FY711" s="179"/>
      <c r="FZ711" s="179"/>
      <c r="GA711" s="179"/>
      <c r="GB711" s="179"/>
      <c r="GC711" s="179"/>
      <c r="GD711" s="179"/>
      <c r="GE711" s="179"/>
      <c r="GF711" s="179"/>
      <c r="GG711" s="179"/>
      <c r="GH711" s="179"/>
      <c r="GI711" s="179"/>
      <c r="GJ711" s="179"/>
      <c r="GK711" s="179"/>
      <c r="GL711" s="179"/>
      <c r="GM711" s="179"/>
      <c r="GN711" s="179"/>
      <c r="GO711" s="179"/>
      <c r="GP711" s="179"/>
      <c r="GQ711" s="179"/>
      <c r="GR711" s="179"/>
      <c r="GS711" s="179"/>
    </row>
    <row r="712" spans="1:20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c r="FT712" s="179"/>
      <c r="FU712" s="179"/>
      <c r="FV712" s="179"/>
      <c r="FW712" s="179"/>
      <c r="FX712" s="179"/>
      <c r="FY712" s="179"/>
      <c r="FZ712" s="179"/>
      <c r="GA712" s="179"/>
      <c r="GB712" s="179"/>
      <c r="GC712" s="179"/>
      <c r="GD712" s="179"/>
      <c r="GE712" s="179"/>
      <c r="GF712" s="179"/>
      <c r="GG712" s="179"/>
      <c r="GH712" s="179"/>
      <c r="GI712" s="179"/>
      <c r="GJ712" s="179"/>
      <c r="GK712" s="179"/>
      <c r="GL712" s="179"/>
      <c r="GM712" s="179"/>
      <c r="GN712" s="179"/>
      <c r="GO712" s="179"/>
      <c r="GP712" s="179"/>
      <c r="GQ712" s="179"/>
      <c r="GR712" s="179"/>
      <c r="GS712" s="179"/>
    </row>
    <row r="713" spans="1:20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c r="FT713" s="179"/>
      <c r="FU713" s="179"/>
      <c r="FV713" s="179"/>
      <c r="FW713" s="179"/>
      <c r="FX713" s="179"/>
      <c r="FY713" s="179"/>
      <c r="FZ713" s="179"/>
      <c r="GA713" s="179"/>
      <c r="GB713" s="179"/>
      <c r="GC713" s="179"/>
      <c r="GD713" s="179"/>
      <c r="GE713" s="179"/>
      <c r="GF713" s="179"/>
      <c r="GG713" s="179"/>
      <c r="GH713" s="179"/>
      <c r="GI713" s="179"/>
      <c r="GJ713" s="179"/>
      <c r="GK713" s="179"/>
      <c r="GL713" s="179"/>
      <c r="GM713" s="179"/>
      <c r="GN713" s="179"/>
      <c r="GO713" s="179"/>
      <c r="GP713" s="179"/>
      <c r="GQ713" s="179"/>
      <c r="GR713" s="179"/>
      <c r="GS713" s="179"/>
    </row>
    <row r="714" spans="1:20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c r="FT714" s="179"/>
      <c r="FU714" s="179"/>
      <c r="FV714" s="179"/>
      <c r="FW714" s="179"/>
      <c r="FX714" s="179"/>
      <c r="FY714" s="179"/>
      <c r="FZ714" s="179"/>
      <c r="GA714" s="179"/>
      <c r="GB714" s="179"/>
      <c r="GC714" s="179"/>
      <c r="GD714" s="179"/>
      <c r="GE714" s="179"/>
      <c r="GF714" s="179"/>
      <c r="GG714" s="179"/>
      <c r="GH714" s="179"/>
      <c r="GI714" s="179"/>
      <c r="GJ714" s="179"/>
      <c r="GK714" s="179"/>
      <c r="GL714" s="179"/>
      <c r="GM714" s="179"/>
      <c r="GN714" s="179"/>
      <c r="GO714" s="179"/>
      <c r="GP714" s="179"/>
      <c r="GQ714" s="179"/>
      <c r="GR714" s="179"/>
      <c r="GS714" s="179"/>
    </row>
    <row r="715" spans="1:20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c r="FT715" s="179"/>
      <c r="FU715" s="179"/>
      <c r="FV715" s="179"/>
      <c r="FW715" s="179"/>
      <c r="FX715" s="179"/>
      <c r="FY715" s="179"/>
      <c r="FZ715" s="179"/>
      <c r="GA715" s="179"/>
      <c r="GB715" s="179"/>
      <c r="GC715" s="179"/>
      <c r="GD715" s="179"/>
      <c r="GE715" s="179"/>
      <c r="GF715" s="179"/>
      <c r="GG715" s="179"/>
      <c r="GH715" s="179"/>
      <c r="GI715" s="179"/>
      <c r="GJ715" s="179"/>
      <c r="GK715" s="179"/>
      <c r="GL715" s="179"/>
      <c r="GM715" s="179"/>
      <c r="GN715" s="179"/>
      <c r="GO715" s="179"/>
      <c r="GP715" s="179"/>
      <c r="GQ715" s="179"/>
      <c r="GR715" s="179"/>
      <c r="GS715" s="179"/>
    </row>
    <row r="716" spans="1:20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c r="FT716" s="179"/>
      <c r="FU716" s="179"/>
      <c r="FV716" s="179"/>
      <c r="FW716" s="179"/>
      <c r="FX716" s="179"/>
      <c r="FY716" s="179"/>
      <c r="FZ716" s="179"/>
      <c r="GA716" s="179"/>
      <c r="GB716" s="179"/>
      <c r="GC716" s="179"/>
      <c r="GD716" s="179"/>
      <c r="GE716" s="179"/>
      <c r="GF716" s="179"/>
      <c r="GG716" s="179"/>
      <c r="GH716" s="179"/>
      <c r="GI716" s="179"/>
      <c r="GJ716" s="179"/>
      <c r="GK716" s="179"/>
      <c r="GL716" s="179"/>
      <c r="GM716" s="179"/>
      <c r="GN716" s="179"/>
      <c r="GO716" s="179"/>
      <c r="GP716" s="179"/>
      <c r="GQ716" s="179"/>
      <c r="GR716" s="179"/>
      <c r="GS716" s="179"/>
    </row>
    <row r="717" spans="1:20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c r="FT717" s="179"/>
      <c r="FU717" s="179"/>
      <c r="FV717" s="179"/>
      <c r="FW717" s="179"/>
      <c r="FX717" s="179"/>
      <c r="FY717" s="179"/>
      <c r="FZ717" s="179"/>
      <c r="GA717" s="179"/>
      <c r="GB717" s="179"/>
      <c r="GC717" s="179"/>
      <c r="GD717" s="179"/>
      <c r="GE717" s="179"/>
      <c r="GF717" s="179"/>
      <c r="GG717" s="179"/>
      <c r="GH717" s="179"/>
      <c r="GI717" s="179"/>
      <c r="GJ717" s="179"/>
      <c r="GK717" s="179"/>
      <c r="GL717" s="179"/>
      <c r="GM717" s="179"/>
      <c r="GN717" s="179"/>
      <c r="GO717" s="179"/>
      <c r="GP717" s="179"/>
      <c r="GQ717" s="179"/>
      <c r="GR717" s="179"/>
      <c r="GS717" s="179"/>
    </row>
    <row r="718" spans="1:20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c r="FT718" s="179"/>
      <c r="FU718" s="179"/>
      <c r="FV718" s="179"/>
      <c r="FW718" s="179"/>
      <c r="FX718" s="179"/>
      <c r="FY718" s="179"/>
      <c r="FZ718" s="179"/>
      <c r="GA718" s="179"/>
      <c r="GB718" s="179"/>
      <c r="GC718" s="179"/>
      <c r="GD718" s="179"/>
      <c r="GE718" s="179"/>
      <c r="GF718" s="179"/>
      <c r="GG718" s="179"/>
      <c r="GH718" s="179"/>
      <c r="GI718" s="179"/>
      <c r="GJ718" s="179"/>
      <c r="GK718" s="179"/>
      <c r="GL718" s="179"/>
      <c r="GM718" s="179"/>
      <c r="GN718" s="179"/>
      <c r="GO718" s="179"/>
      <c r="GP718" s="179"/>
      <c r="GQ718" s="179"/>
      <c r="GR718" s="179"/>
      <c r="GS718" s="179"/>
    </row>
    <row r="719" spans="1:20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c r="FT719" s="179"/>
      <c r="FU719" s="179"/>
      <c r="FV719" s="179"/>
      <c r="FW719" s="179"/>
      <c r="FX719" s="179"/>
      <c r="FY719" s="179"/>
      <c r="FZ719" s="179"/>
      <c r="GA719" s="179"/>
      <c r="GB719" s="179"/>
      <c r="GC719" s="179"/>
      <c r="GD719" s="179"/>
      <c r="GE719" s="179"/>
      <c r="GF719" s="179"/>
      <c r="GG719" s="179"/>
      <c r="GH719" s="179"/>
      <c r="GI719" s="179"/>
      <c r="GJ719" s="179"/>
      <c r="GK719" s="179"/>
      <c r="GL719" s="179"/>
      <c r="GM719" s="179"/>
      <c r="GN719" s="179"/>
      <c r="GO719" s="179"/>
      <c r="GP719" s="179"/>
      <c r="GQ719" s="179"/>
      <c r="GR719" s="179"/>
      <c r="GS719" s="179"/>
    </row>
    <row r="720" spans="1:20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c r="FT720" s="179"/>
      <c r="FU720" s="179"/>
      <c r="FV720" s="179"/>
      <c r="FW720" s="179"/>
      <c r="FX720" s="179"/>
      <c r="FY720" s="179"/>
      <c r="FZ720" s="179"/>
      <c r="GA720" s="179"/>
      <c r="GB720" s="179"/>
      <c r="GC720" s="179"/>
      <c r="GD720" s="179"/>
      <c r="GE720" s="179"/>
      <c r="GF720" s="179"/>
      <c r="GG720" s="179"/>
      <c r="GH720" s="179"/>
      <c r="GI720" s="179"/>
      <c r="GJ720" s="179"/>
      <c r="GK720" s="179"/>
      <c r="GL720" s="179"/>
      <c r="GM720" s="179"/>
      <c r="GN720" s="179"/>
      <c r="GO720" s="179"/>
      <c r="GP720" s="179"/>
      <c r="GQ720" s="179"/>
      <c r="GR720" s="179"/>
      <c r="GS720" s="179"/>
    </row>
    <row r="721" spans="1:20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c r="FT721" s="179"/>
      <c r="FU721" s="179"/>
      <c r="FV721" s="179"/>
      <c r="FW721" s="179"/>
      <c r="FX721" s="179"/>
      <c r="FY721" s="179"/>
      <c r="FZ721" s="179"/>
      <c r="GA721" s="179"/>
      <c r="GB721" s="179"/>
      <c r="GC721" s="179"/>
      <c r="GD721" s="179"/>
      <c r="GE721" s="179"/>
      <c r="GF721" s="179"/>
      <c r="GG721" s="179"/>
      <c r="GH721" s="179"/>
      <c r="GI721" s="179"/>
      <c r="GJ721" s="179"/>
      <c r="GK721" s="179"/>
      <c r="GL721" s="179"/>
      <c r="GM721" s="179"/>
      <c r="GN721" s="179"/>
      <c r="GO721" s="179"/>
      <c r="GP721" s="179"/>
      <c r="GQ721" s="179"/>
      <c r="GR721" s="179"/>
      <c r="GS721" s="179"/>
    </row>
    <row r="722" spans="1:20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c r="FT722" s="179"/>
      <c r="FU722" s="179"/>
      <c r="FV722" s="179"/>
      <c r="FW722" s="179"/>
      <c r="FX722" s="179"/>
      <c r="FY722" s="179"/>
      <c r="FZ722" s="179"/>
      <c r="GA722" s="179"/>
      <c r="GB722" s="179"/>
      <c r="GC722" s="179"/>
      <c r="GD722" s="179"/>
      <c r="GE722" s="179"/>
      <c r="GF722" s="179"/>
      <c r="GG722" s="179"/>
      <c r="GH722" s="179"/>
      <c r="GI722" s="179"/>
      <c r="GJ722" s="179"/>
      <c r="GK722" s="179"/>
      <c r="GL722" s="179"/>
      <c r="GM722" s="179"/>
      <c r="GN722" s="179"/>
      <c r="GO722" s="179"/>
      <c r="GP722" s="179"/>
      <c r="GQ722" s="179"/>
      <c r="GR722" s="179"/>
      <c r="GS722" s="179"/>
    </row>
    <row r="723" spans="1:20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c r="FT723" s="179"/>
      <c r="FU723" s="179"/>
      <c r="FV723" s="179"/>
      <c r="FW723" s="179"/>
      <c r="FX723" s="179"/>
      <c r="FY723" s="179"/>
      <c r="FZ723" s="179"/>
      <c r="GA723" s="179"/>
      <c r="GB723" s="179"/>
      <c r="GC723" s="179"/>
      <c r="GD723" s="179"/>
      <c r="GE723" s="179"/>
      <c r="GF723" s="179"/>
      <c r="GG723" s="179"/>
      <c r="GH723" s="179"/>
      <c r="GI723" s="179"/>
      <c r="GJ723" s="179"/>
      <c r="GK723" s="179"/>
      <c r="GL723" s="179"/>
      <c r="GM723" s="179"/>
      <c r="GN723" s="179"/>
      <c r="GO723" s="179"/>
      <c r="GP723" s="179"/>
      <c r="GQ723" s="179"/>
      <c r="GR723" s="179"/>
      <c r="GS723" s="179"/>
    </row>
    <row r="724" spans="1:20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c r="FT724" s="179"/>
      <c r="FU724" s="179"/>
      <c r="FV724" s="179"/>
      <c r="FW724" s="179"/>
      <c r="FX724" s="179"/>
      <c r="FY724" s="179"/>
      <c r="FZ724" s="179"/>
      <c r="GA724" s="179"/>
      <c r="GB724" s="179"/>
      <c r="GC724" s="179"/>
      <c r="GD724" s="179"/>
      <c r="GE724" s="179"/>
      <c r="GF724" s="179"/>
      <c r="GG724" s="179"/>
      <c r="GH724" s="179"/>
      <c r="GI724" s="179"/>
      <c r="GJ724" s="179"/>
      <c r="GK724" s="179"/>
      <c r="GL724" s="179"/>
      <c r="GM724" s="179"/>
      <c r="GN724" s="179"/>
      <c r="GO724" s="179"/>
      <c r="GP724" s="179"/>
      <c r="GQ724" s="179"/>
      <c r="GR724" s="179"/>
      <c r="GS724" s="179"/>
    </row>
    <row r="725" spans="1:20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c r="FT725" s="179"/>
      <c r="FU725" s="179"/>
      <c r="FV725" s="179"/>
      <c r="FW725" s="179"/>
      <c r="FX725" s="179"/>
      <c r="FY725" s="179"/>
      <c r="FZ725" s="179"/>
      <c r="GA725" s="179"/>
      <c r="GB725" s="179"/>
      <c r="GC725" s="179"/>
      <c r="GD725" s="179"/>
      <c r="GE725" s="179"/>
      <c r="GF725" s="179"/>
      <c r="GG725" s="179"/>
      <c r="GH725" s="179"/>
      <c r="GI725" s="179"/>
      <c r="GJ725" s="179"/>
      <c r="GK725" s="179"/>
      <c r="GL725" s="179"/>
      <c r="GM725" s="179"/>
      <c r="GN725" s="179"/>
      <c r="GO725" s="179"/>
      <c r="GP725" s="179"/>
      <c r="GQ725" s="179"/>
      <c r="GR725" s="179"/>
      <c r="GS725" s="179"/>
    </row>
    <row r="726" spans="1:20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c r="FT726" s="179"/>
      <c r="FU726" s="179"/>
      <c r="FV726" s="179"/>
      <c r="FW726" s="179"/>
      <c r="FX726" s="179"/>
      <c r="FY726" s="179"/>
      <c r="FZ726" s="179"/>
      <c r="GA726" s="179"/>
      <c r="GB726" s="179"/>
      <c r="GC726" s="179"/>
      <c r="GD726" s="179"/>
      <c r="GE726" s="179"/>
      <c r="GF726" s="179"/>
      <c r="GG726" s="179"/>
      <c r="GH726" s="179"/>
      <c r="GI726" s="179"/>
      <c r="GJ726" s="179"/>
      <c r="GK726" s="179"/>
      <c r="GL726" s="179"/>
      <c r="GM726" s="179"/>
      <c r="GN726" s="179"/>
      <c r="GO726" s="179"/>
      <c r="GP726" s="179"/>
      <c r="GQ726" s="179"/>
      <c r="GR726" s="179"/>
      <c r="GS726" s="179"/>
    </row>
    <row r="727" spans="1:20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c r="FT727" s="179"/>
      <c r="FU727" s="179"/>
      <c r="FV727" s="179"/>
      <c r="FW727" s="179"/>
      <c r="FX727" s="179"/>
      <c r="FY727" s="179"/>
      <c r="FZ727" s="179"/>
      <c r="GA727" s="179"/>
      <c r="GB727" s="179"/>
      <c r="GC727" s="179"/>
      <c r="GD727" s="179"/>
      <c r="GE727" s="179"/>
      <c r="GF727" s="179"/>
      <c r="GG727" s="179"/>
      <c r="GH727" s="179"/>
      <c r="GI727" s="179"/>
      <c r="GJ727" s="179"/>
      <c r="GK727" s="179"/>
      <c r="GL727" s="179"/>
      <c r="GM727" s="179"/>
      <c r="GN727" s="179"/>
      <c r="GO727" s="179"/>
      <c r="GP727" s="179"/>
      <c r="GQ727" s="179"/>
      <c r="GR727" s="179"/>
      <c r="GS727" s="179"/>
    </row>
    <row r="728" spans="1:20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c r="FT728" s="179"/>
      <c r="FU728" s="179"/>
      <c r="FV728" s="179"/>
      <c r="FW728" s="179"/>
      <c r="FX728" s="179"/>
      <c r="FY728" s="179"/>
      <c r="FZ728" s="179"/>
      <c r="GA728" s="179"/>
      <c r="GB728" s="179"/>
      <c r="GC728" s="179"/>
      <c r="GD728" s="179"/>
      <c r="GE728" s="179"/>
      <c r="GF728" s="179"/>
      <c r="GG728" s="179"/>
      <c r="GH728" s="179"/>
      <c r="GI728" s="179"/>
      <c r="GJ728" s="179"/>
      <c r="GK728" s="179"/>
      <c r="GL728" s="179"/>
      <c r="GM728" s="179"/>
      <c r="GN728" s="179"/>
      <c r="GO728" s="179"/>
      <c r="GP728" s="179"/>
      <c r="GQ728" s="179"/>
      <c r="GR728" s="179"/>
      <c r="GS728" s="179"/>
    </row>
    <row r="729" spans="1:20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c r="FT729" s="179"/>
      <c r="FU729" s="179"/>
      <c r="FV729" s="179"/>
      <c r="FW729" s="179"/>
      <c r="FX729" s="179"/>
      <c r="FY729" s="179"/>
      <c r="FZ729" s="179"/>
      <c r="GA729" s="179"/>
      <c r="GB729" s="179"/>
      <c r="GC729" s="179"/>
      <c r="GD729" s="179"/>
      <c r="GE729" s="179"/>
      <c r="GF729" s="179"/>
      <c r="GG729" s="179"/>
      <c r="GH729" s="179"/>
      <c r="GI729" s="179"/>
      <c r="GJ729" s="179"/>
      <c r="GK729" s="179"/>
      <c r="GL729" s="179"/>
      <c r="GM729" s="179"/>
      <c r="GN729" s="179"/>
      <c r="GO729" s="179"/>
      <c r="GP729" s="179"/>
      <c r="GQ729" s="179"/>
      <c r="GR729" s="179"/>
      <c r="GS729" s="179"/>
    </row>
    <row r="730" spans="1:20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c r="FT730" s="179"/>
      <c r="FU730" s="179"/>
      <c r="FV730" s="179"/>
      <c r="FW730" s="179"/>
      <c r="FX730" s="179"/>
      <c r="FY730" s="179"/>
      <c r="FZ730" s="179"/>
      <c r="GA730" s="179"/>
      <c r="GB730" s="179"/>
      <c r="GC730" s="179"/>
      <c r="GD730" s="179"/>
      <c r="GE730" s="179"/>
      <c r="GF730" s="179"/>
      <c r="GG730" s="179"/>
      <c r="GH730" s="179"/>
      <c r="GI730" s="179"/>
      <c r="GJ730" s="179"/>
      <c r="GK730" s="179"/>
      <c r="GL730" s="179"/>
      <c r="GM730" s="179"/>
      <c r="GN730" s="179"/>
      <c r="GO730" s="179"/>
      <c r="GP730" s="179"/>
      <c r="GQ730" s="179"/>
      <c r="GR730" s="179"/>
      <c r="GS730" s="179"/>
    </row>
    <row r="731" spans="1:20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c r="FT731" s="179"/>
      <c r="FU731" s="179"/>
      <c r="FV731" s="179"/>
      <c r="FW731" s="179"/>
      <c r="FX731" s="179"/>
      <c r="FY731" s="179"/>
      <c r="FZ731" s="179"/>
      <c r="GA731" s="179"/>
      <c r="GB731" s="179"/>
      <c r="GC731" s="179"/>
      <c r="GD731" s="179"/>
      <c r="GE731" s="179"/>
      <c r="GF731" s="179"/>
      <c r="GG731" s="179"/>
      <c r="GH731" s="179"/>
      <c r="GI731" s="179"/>
      <c r="GJ731" s="179"/>
      <c r="GK731" s="179"/>
      <c r="GL731" s="179"/>
      <c r="GM731" s="179"/>
      <c r="GN731" s="179"/>
      <c r="GO731" s="179"/>
      <c r="GP731" s="179"/>
      <c r="GQ731" s="179"/>
      <c r="GR731" s="179"/>
      <c r="GS731" s="179"/>
    </row>
    <row r="732" spans="1:20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c r="FT732" s="179"/>
      <c r="FU732" s="179"/>
      <c r="FV732" s="179"/>
      <c r="FW732" s="179"/>
      <c r="FX732" s="179"/>
      <c r="FY732" s="179"/>
      <c r="FZ732" s="179"/>
      <c r="GA732" s="179"/>
      <c r="GB732" s="179"/>
      <c r="GC732" s="179"/>
      <c r="GD732" s="179"/>
      <c r="GE732" s="179"/>
      <c r="GF732" s="179"/>
      <c r="GG732" s="179"/>
      <c r="GH732" s="179"/>
      <c r="GI732" s="179"/>
      <c r="GJ732" s="179"/>
      <c r="GK732" s="179"/>
      <c r="GL732" s="179"/>
      <c r="GM732" s="179"/>
      <c r="GN732" s="179"/>
      <c r="GO732" s="179"/>
      <c r="GP732" s="179"/>
      <c r="GQ732" s="179"/>
      <c r="GR732" s="179"/>
      <c r="GS732" s="179"/>
    </row>
    <row r="733" spans="1:20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c r="FT733" s="179"/>
      <c r="FU733" s="179"/>
      <c r="FV733" s="179"/>
      <c r="FW733" s="179"/>
      <c r="FX733" s="179"/>
      <c r="FY733" s="179"/>
      <c r="FZ733" s="179"/>
      <c r="GA733" s="179"/>
      <c r="GB733" s="179"/>
      <c r="GC733" s="179"/>
      <c r="GD733" s="179"/>
      <c r="GE733" s="179"/>
      <c r="GF733" s="179"/>
      <c r="GG733" s="179"/>
      <c r="GH733" s="179"/>
      <c r="GI733" s="179"/>
      <c r="GJ733" s="179"/>
      <c r="GK733" s="179"/>
      <c r="GL733" s="179"/>
      <c r="GM733" s="179"/>
      <c r="GN733" s="179"/>
      <c r="GO733" s="179"/>
      <c r="GP733" s="179"/>
      <c r="GQ733" s="179"/>
      <c r="GR733" s="179"/>
      <c r="GS733" s="179"/>
    </row>
    <row r="734" spans="1:20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c r="FT734" s="179"/>
      <c r="FU734" s="179"/>
      <c r="FV734" s="179"/>
      <c r="FW734" s="179"/>
      <c r="FX734" s="179"/>
      <c r="FY734" s="179"/>
      <c r="FZ734" s="179"/>
      <c r="GA734" s="179"/>
      <c r="GB734" s="179"/>
      <c r="GC734" s="179"/>
      <c r="GD734" s="179"/>
      <c r="GE734" s="179"/>
      <c r="GF734" s="179"/>
      <c r="GG734" s="179"/>
      <c r="GH734" s="179"/>
      <c r="GI734" s="179"/>
      <c r="GJ734" s="179"/>
      <c r="GK734" s="179"/>
      <c r="GL734" s="179"/>
      <c r="GM734" s="179"/>
      <c r="GN734" s="179"/>
      <c r="GO734" s="179"/>
      <c r="GP734" s="179"/>
      <c r="GQ734" s="179"/>
      <c r="GR734" s="179"/>
      <c r="GS734" s="179"/>
    </row>
    <row r="735" spans="1:20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c r="FT735" s="179"/>
      <c r="FU735" s="179"/>
      <c r="FV735" s="179"/>
      <c r="FW735" s="179"/>
      <c r="FX735" s="179"/>
      <c r="FY735" s="179"/>
      <c r="FZ735" s="179"/>
      <c r="GA735" s="179"/>
      <c r="GB735" s="179"/>
      <c r="GC735" s="179"/>
      <c r="GD735" s="179"/>
      <c r="GE735" s="179"/>
      <c r="GF735" s="179"/>
      <c r="GG735" s="179"/>
      <c r="GH735" s="179"/>
      <c r="GI735" s="179"/>
      <c r="GJ735" s="179"/>
      <c r="GK735" s="179"/>
      <c r="GL735" s="179"/>
      <c r="GM735" s="179"/>
      <c r="GN735" s="179"/>
      <c r="GO735" s="179"/>
      <c r="GP735" s="179"/>
      <c r="GQ735" s="179"/>
      <c r="GR735" s="179"/>
      <c r="GS735" s="179"/>
    </row>
    <row r="736" spans="1:20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c r="FT736" s="179"/>
      <c r="FU736" s="179"/>
      <c r="FV736" s="179"/>
      <c r="FW736" s="179"/>
      <c r="FX736" s="179"/>
      <c r="FY736" s="179"/>
      <c r="FZ736" s="179"/>
      <c r="GA736" s="179"/>
      <c r="GB736" s="179"/>
      <c r="GC736" s="179"/>
      <c r="GD736" s="179"/>
      <c r="GE736" s="179"/>
      <c r="GF736" s="179"/>
      <c r="GG736" s="179"/>
      <c r="GH736" s="179"/>
      <c r="GI736" s="179"/>
      <c r="GJ736" s="179"/>
      <c r="GK736" s="179"/>
      <c r="GL736" s="179"/>
      <c r="GM736" s="179"/>
      <c r="GN736" s="179"/>
      <c r="GO736" s="179"/>
      <c r="GP736" s="179"/>
      <c r="GQ736" s="179"/>
      <c r="GR736" s="179"/>
      <c r="GS736" s="179"/>
    </row>
    <row r="737" spans="1:20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c r="FT737" s="179"/>
      <c r="FU737" s="179"/>
      <c r="FV737" s="179"/>
      <c r="FW737" s="179"/>
      <c r="FX737" s="179"/>
      <c r="FY737" s="179"/>
      <c r="FZ737" s="179"/>
      <c r="GA737" s="179"/>
      <c r="GB737" s="179"/>
      <c r="GC737" s="179"/>
      <c r="GD737" s="179"/>
      <c r="GE737" s="179"/>
      <c r="GF737" s="179"/>
      <c r="GG737" s="179"/>
      <c r="GH737" s="179"/>
      <c r="GI737" s="179"/>
      <c r="GJ737" s="179"/>
      <c r="GK737" s="179"/>
      <c r="GL737" s="179"/>
      <c r="GM737" s="179"/>
      <c r="GN737" s="179"/>
      <c r="GO737" s="179"/>
      <c r="GP737" s="179"/>
      <c r="GQ737" s="179"/>
      <c r="GR737" s="179"/>
      <c r="GS737" s="179"/>
    </row>
    <row r="738" spans="1:20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c r="FT738" s="179"/>
      <c r="FU738" s="179"/>
      <c r="FV738" s="179"/>
      <c r="FW738" s="179"/>
      <c r="FX738" s="179"/>
      <c r="FY738" s="179"/>
      <c r="FZ738" s="179"/>
      <c r="GA738" s="179"/>
      <c r="GB738" s="179"/>
      <c r="GC738" s="179"/>
      <c r="GD738" s="179"/>
      <c r="GE738" s="179"/>
      <c r="GF738" s="179"/>
      <c r="GG738" s="179"/>
      <c r="GH738" s="179"/>
      <c r="GI738" s="179"/>
      <c r="GJ738" s="179"/>
      <c r="GK738" s="179"/>
      <c r="GL738" s="179"/>
      <c r="GM738" s="179"/>
      <c r="GN738" s="179"/>
      <c r="GO738" s="179"/>
      <c r="GP738" s="179"/>
      <c r="GQ738" s="179"/>
      <c r="GR738" s="179"/>
      <c r="GS738" s="179"/>
    </row>
    <row r="739" spans="1:20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c r="FT739" s="179"/>
      <c r="FU739" s="179"/>
      <c r="FV739" s="179"/>
      <c r="FW739" s="179"/>
      <c r="FX739" s="179"/>
      <c r="FY739" s="179"/>
      <c r="FZ739" s="179"/>
      <c r="GA739" s="179"/>
      <c r="GB739" s="179"/>
      <c r="GC739" s="179"/>
      <c r="GD739" s="179"/>
      <c r="GE739" s="179"/>
      <c r="GF739" s="179"/>
      <c r="GG739" s="179"/>
      <c r="GH739" s="179"/>
      <c r="GI739" s="179"/>
      <c r="GJ739" s="179"/>
      <c r="GK739" s="179"/>
      <c r="GL739" s="179"/>
      <c r="GM739" s="179"/>
      <c r="GN739" s="179"/>
      <c r="GO739" s="179"/>
      <c r="GP739" s="179"/>
      <c r="GQ739" s="179"/>
      <c r="GR739" s="179"/>
      <c r="GS739" s="179"/>
    </row>
    <row r="740" spans="1:20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c r="GI740" s="179"/>
      <c r="GJ740" s="179"/>
      <c r="GK740" s="179"/>
      <c r="GL740" s="179"/>
      <c r="GM740" s="179"/>
      <c r="GN740" s="179"/>
      <c r="GO740" s="179"/>
      <c r="GP740" s="179"/>
      <c r="GQ740" s="179"/>
      <c r="GR740" s="179"/>
      <c r="GS740" s="179"/>
    </row>
    <row r="741" spans="1:20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c r="GI741" s="179"/>
      <c r="GJ741" s="179"/>
      <c r="GK741" s="179"/>
      <c r="GL741" s="179"/>
      <c r="GM741" s="179"/>
      <c r="GN741" s="179"/>
      <c r="GO741" s="179"/>
      <c r="GP741" s="179"/>
      <c r="GQ741" s="179"/>
      <c r="GR741" s="179"/>
      <c r="GS741" s="179"/>
    </row>
    <row r="742" spans="1:20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c r="FT742" s="179"/>
      <c r="FU742" s="179"/>
      <c r="FV742" s="179"/>
      <c r="FW742" s="179"/>
      <c r="FX742" s="179"/>
      <c r="FY742" s="179"/>
      <c r="FZ742" s="179"/>
      <c r="GA742" s="179"/>
      <c r="GB742" s="179"/>
      <c r="GC742" s="179"/>
      <c r="GD742" s="179"/>
      <c r="GE742" s="179"/>
      <c r="GF742" s="179"/>
      <c r="GG742" s="179"/>
      <c r="GH742" s="179"/>
      <c r="GI742" s="179"/>
      <c r="GJ742" s="179"/>
      <c r="GK742" s="179"/>
      <c r="GL742" s="179"/>
      <c r="GM742" s="179"/>
      <c r="GN742" s="179"/>
      <c r="GO742" s="179"/>
      <c r="GP742" s="179"/>
      <c r="GQ742" s="179"/>
      <c r="GR742" s="179"/>
      <c r="GS742" s="179"/>
    </row>
    <row r="743" spans="1:20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c r="FT743" s="179"/>
      <c r="FU743" s="179"/>
      <c r="FV743" s="179"/>
      <c r="FW743" s="179"/>
      <c r="FX743" s="179"/>
      <c r="FY743" s="179"/>
      <c r="FZ743" s="179"/>
      <c r="GA743" s="179"/>
      <c r="GB743" s="179"/>
      <c r="GC743" s="179"/>
      <c r="GD743" s="179"/>
      <c r="GE743" s="179"/>
      <c r="GF743" s="179"/>
      <c r="GG743" s="179"/>
      <c r="GH743" s="179"/>
      <c r="GI743" s="179"/>
      <c r="GJ743" s="179"/>
      <c r="GK743" s="179"/>
      <c r="GL743" s="179"/>
      <c r="GM743" s="179"/>
      <c r="GN743" s="179"/>
      <c r="GO743" s="179"/>
      <c r="GP743" s="179"/>
      <c r="GQ743" s="179"/>
      <c r="GR743" s="179"/>
      <c r="GS743" s="179"/>
    </row>
    <row r="744" spans="1:20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c r="FT744" s="179"/>
      <c r="FU744" s="179"/>
      <c r="FV744" s="179"/>
      <c r="FW744" s="179"/>
      <c r="FX744" s="179"/>
      <c r="FY744" s="179"/>
      <c r="FZ744" s="179"/>
      <c r="GA744" s="179"/>
      <c r="GB744" s="179"/>
      <c r="GC744" s="179"/>
      <c r="GD744" s="179"/>
      <c r="GE744" s="179"/>
      <c r="GF744" s="179"/>
      <c r="GG744" s="179"/>
      <c r="GH744" s="179"/>
      <c r="GI744" s="179"/>
      <c r="GJ744" s="179"/>
      <c r="GK744" s="179"/>
      <c r="GL744" s="179"/>
      <c r="GM744" s="179"/>
      <c r="GN744" s="179"/>
      <c r="GO744" s="179"/>
      <c r="GP744" s="179"/>
      <c r="GQ744" s="179"/>
      <c r="GR744" s="179"/>
      <c r="GS744" s="179"/>
    </row>
    <row r="745" spans="1:20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c r="FT745" s="179"/>
      <c r="FU745" s="179"/>
      <c r="FV745" s="179"/>
      <c r="FW745" s="179"/>
      <c r="FX745" s="179"/>
      <c r="FY745" s="179"/>
      <c r="FZ745" s="179"/>
      <c r="GA745" s="179"/>
      <c r="GB745" s="179"/>
      <c r="GC745" s="179"/>
      <c r="GD745" s="179"/>
      <c r="GE745" s="179"/>
      <c r="GF745" s="179"/>
      <c r="GG745" s="179"/>
      <c r="GH745" s="179"/>
      <c r="GI745" s="179"/>
      <c r="GJ745" s="179"/>
      <c r="GK745" s="179"/>
      <c r="GL745" s="179"/>
      <c r="GM745" s="179"/>
      <c r="GN745" s="179"/>
      <c r="GO745" s="179"/>
      <c r="GP745" s="179"/>
      <c r="GQ745" s="179"/>
      <c r="GR745" s="179"/>
      <c r="GS745" s="179"/>
    </row>
    <row r="746" spans="1:20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c r="FT746" s="179"/>
      <c r="FU746" s="179"/>
      <c r="FV746" s="179"/>
      <c r="FW746" s="179"/>
      <c r="FX746" s="179"/>
      <c r="FY746" s="179"/>
      <c r="FZ746" s="179"/>
      <c r="GA746" s="179"/>
      <c r="GB746" s="179"/>
      <c r="GC746" s="179"/>
      <c r="GD746" s="179"/>
      <c r="GE746" s="179"/>
      <c r="GF746" s="179"/>
      <c r="GG746" s="179"/>
      <c r="GH746" s="179"/>
      <c r="GI746" s="179"/>
      <c r="GJ746" s="179"/>
      <c r="GK746" s="179"/>
      <c r="GL746" s="179"/>
      <c r="GM746" s="179"/>
      <c r="GN746" s="179"/>
      <c r="GO746" s="179"/>
      <c r="GP746" s="179"/>
      <c r="GQ746" s="179"/>
      <c r="GR746" s="179"/>
      <c r="GS746" s="179"/>
    </row>
    <row r="747" spans="1:20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c r="FT747" s="179"/>
      <c r="FU747" s="179"/>
      <c r="FV747" s="179"/>
      <c r="FW747" s="179"/>
      <c r="FX747" s="179"/>
      <c r="FY747" s="179"/>
      <c r="FZ747" s="179"/>
      <c r="GA747" s="179"/>
      <c r="GB747" s="179"/>
      <c r="GC747" s="179"/>
      <c r="GD747" s="179"/>
      <c r="GE747" s="179"/>
      <c r="GF747" s="179"/>
      <c r="GG747" s="179"/>
      <c r="GH747" s="179"/>
      <c r="GI747" s="179"/>
      <c r="GJ747" s="179"/>
      <c r="GK747" s="179"/>
      <c r="GL747" s="179"/>
      <c r="GM747" s="179"/>
      <c r="GN747" s="179"/>
      <c r="GO747" s="179"/>
      <c r="GP747" s="179"/>
      <c r="GQ747" s="179"/>
      <c r="GR747" s="179"/>
      <c r="GS747" s="179"/>
    </row>
    <row r="748" spans="1:20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c r="FT748" s="179"/>
      <c r="FU748" s="179"/>
      <c r="FV748" s="179"/>
      <c r="FW748" s="179"/>
      <c r="FX748" s="179"/>
      <c r="FY748" s="179"/>
      <c r="FZ748" s="179"/>
      <c r="GA748" s="179"/>
      <c r="GB748" s="179"/>
      <c r="GC748" s="179"/>
      <c r="GD748" s="179"/>
      <c r="GE748" s="179"/>
      <c r="GF748" s="179"/>
      <c r="GG748" s="179"/>
      <c r="GH748" s="179"/>
      <c r="GI748" s="179"/>
      <c r="GJ748" s="179"/>
      <c r="GK748" s="179"/>
      <c r="GL748" s="179"/>
      <c r="GM748" s="179"/>
      <c r="GN748" s="179"/>
      <c r="GO748" s="179"/>
      <c r="GP748" s="179"/>
      <c r="GQ748" s="179"/>
      <c r="GR748" s="179"/>
      <c r="GS748" s="179"/>
    </row>
    <row r="749" spans="1:20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c r="FT749" s="179"/>
      <c r="FU749" s="179"/>
      <c r="FV749" s="179"/>
      <c r="FW749" s="179"/>
      <c r="FX749" s="179"/>
      <c r="FY749" s="179"/>
      <c r="FZ749" s="179"/>
      <c r="GA749" s="179"/>
      <c r="GB749" s="179"/>
      <c r="GC749" s="179"/>
      <c r="GD749" s="179"/>
      <c r="GE749" s="179"/>
      <c r="GF749" s="179"/>
      <c r="GG749" s="179"/>
      <c r="GH749" s="179"/>
      <c r="GI749" s="179"/>
      <c r="GJ749" s="179"/>
      <c r="GK749" s="179"/>
      <c r="GL749" s="179"/>
      <c r="GM749" s="179"/>
      <c r="GN749" s="179"/>
      <c r="GO749" s="179"/>
      <c r="GP749" s="179"/>
      <c r="GQ749" s="179"/>
      <c r="GR749" s="179"/>
      <c r="GS749" s="179"/>
    </row>
    <row r="750" spans="1:20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c r="FT750" s="179"/>
      <c r="FU750" s="179"/>
      <c r="FV750" s="179"/>
      <c r="FW750" s="179"/>
      <c r="FX750" s="179"/>
      <c r="FY750" s="179"/>
      <c r="FZ750" s="179"/>
      <c r="GA750" s="179"/>
      <c r="GB750" s="179"/>
      <c r="GC750" s="179"/>
      <c r="GD750" s="179"/>
      <c r="GE750" s="179"/>
      <c r="GF750" s="179"/>
      <c r="GG750" s="179"/>
      <c r="GH750" s="179"/>
      <c r="GI750" s="179"/>
      <c r="GJ750" s="179"/>
      <c r="GK750" s="179"/>
      <c r="GL750" s="179"/>
      <c r="GM750" s="179"/>
      <c r="GN750" s="179"/>
      <c r="GO750" s="179"/>
      <c r="GP750" s="179"/>
      <c r="GQ750" s="179"/>
      <c r="GR750" s="179"/>
      <c r="GS750" s="179"/>
    </row>
    <row r="751" spans="1:20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c r="FT751" s="179"/>
      <c r="FU751" s="179"/>
      <c r="FV751" s="179"/>
      <c r="FW751" s="179"/>
      <c r="FX751" s="179"/>
      <c r="FY751" s="179"/>
      <c r="FZ751" s="179"/>
      <c r="GA751" s="179"/>
      <c r="GB751" s="179"/>
      <c r="GC751" s="179"/>
      <c r="GD751" s="179"/>
      <c r="GE751" s="179"/>
      <c r="GF751" s="179"/>
      <c r="GG751" s="179"/>
      <c r="GH751" s="179"/>
      <c r="GI751" s="179"/>
      <c r="GJ751" s="179"/>
      <c r="GK751" s="179"/>
      <c r="GL751" s="179"/>
      <c r="GM751" s="179"/>
      <c r="GN751" s="179"/>
      <c r="GO751" s="179"/>
      <c r="GP751" s="179"/>
      <c r="GQ751" s="179"/>
      <c r="GR751" s="179"/>
      <c r="GS751" s="179"/>
    </row>
    <row r="752" spans="1:20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c r="FT752" s="179"/>
      <c r="FU752" s="179"/>
      <c r="FV752" s="179"/>
      <c r="FW752" s="179"/>
      <c r="FX752" s="179"/>
      <c r="FY752" s="179"/>
      <c r="FZ752" s="179"/>
      <c r="GA752" s="179"/>
      <c r="GB752" s="179"/>
      <c r="GC752" s="179"/>
      <c r="GD752" s="179"/>
      <c r="GE752" s="179"/>
      <c r="GF752" s="179"/>
      <c r="GG752" s="179"/>
      <c r="GH752" s="179"/>
      <c r="GI752" s="179"/>
      <c r="GJ752" s="179"/>
      <c r="GK752" s="179"/>
      <c r="GL752" s="179"/>
      <c r="GM752" s="179"/>
      <c r="GN752" s="179"/>
      <c r="GO752" s="179"/>
      <c r="GP752" s="179"/>
      <c r="GQ752" s="179"/>
      <c r="GR752" s="179"/>
      <c r="GS752" s="179"/>
    </row>
    <row r="753" spans="1:20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c r="FT753" s="179"/>
      <c r="FU753" s="179"/>
      <c r="FV753" s="179"/>
      <c r="FW753" s="179"/>
      <c r="FX753" s="179"/>
      <c r="FY753" s="179"/>
      <c r="FZ753" s="179"/>
      <c r="GA753" s="179"/>
      <c r="GB753" s="179"/>
      <c r="GC753" s="179"/>
      <c r="GD753" s="179"/>
      <c r="GE753" s="179"/>
      <c r="GF753" s="179"/>
      <c r="GG753" s="179"/>
      <c r="GH753" s="179"/>
      <c r="GI753" s="179"/>
      <c r="GJ753" s="179"/>
      <c r="GK753" s="179"/>
      <c r="GL753" s="179"/>
      <c r="GM753" s="179"/>
      <c r="GN753" s="179"/>
      <c r="GO753" s="179"/>
      <c r="GP753" s="179"/>
      <c r="GQ753" s="179"/>
      <c r="GR753" s="179"/>
      <c r="GS753" s="179"/>
    </row>
    <row r="754" spans="1:20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c r="FT754" s="179"/>
      <c r="FU754" s="179"/>
      <c r="FV754" s="179"/>
      <c r="FW754" s="179"/>
      <c r="FX754" s="179"/>
      <c r="FY754" s="179"/>
      <c r="FZ754" s="179"/>
      <c r="GA754" s="179"/>
      <c r="GB754" s="179"/>
      <c r="GC754" s="179"/>
      <c r="GD754" s="179"/>
      <c r="GE754" s="179"/>
      <c r="GF754" s="179"/>
      <c r="GG754" s="179"/>
      <c r="GH754" s="179"/>
      <c r="GI754" s="179"/>
      <c r="GJ754" s="179"/>
      <c r="GK754" s="179"/>
      <c r="GL754" s="179"/>
      <c r="GM754" s="179"/>
      <c r="GN754" s="179"/>
      <c r="GO754" s="179"/>
      <c r="GP754" s="179"/>
      <c r="GQ754" s="179"/>
      <c r="GR754" s="179"/>
      <c r="GS754" s="179"/>
    </row>
    <row r="755" spans="1:20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c r="FT755" s="179"/>
      <c r="FU755" s="179"/>
      <c r="FV755" s="179"/>
      <c r="FW755" s="179"/>
      <c r="FX755" s="179"/>
      <c r="FY755" s="179"/>
      <c r="FZ755" s="179"/>
      <c r="GA755" s="179"/>
      <c r="GB755" s="179"/>
      <c r="GC755" s="179"/>
      <c r="GD755" s="179"/>
      <c r="GE755" s="179"/>
      <c r="GF755" s="179"/>
      <c r="GG755" s="179"/>
      <c r="GH755" s="179"/>
      <c r="GI755" s="179"/>
      <c r="GJ755" s="179"/>
      <c r="GK755" s="179"/>
      <c r="GL755" s="179"/>
      <c r="GM755" s="179"/>
      <c r="GN755" s="179"/>
      <c r="GO755" s="179"/>
      <c r="GP755" s="179"/>
      <c r="GQ755" s="179"/>
      <c r="GR755" s="179"/>
      <c r="GS755" s="179"/>
    </row>
    <row r="756" spans="1:20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c r="FT756" s="179"/>
      <c r="FU756" s="179"/>
      <c r="FV756" s="179"/>
      <c r="FW756" s="179"/>
      <c r="FX756" s="179"/>
      <c r="FY756" s="179"/>
      <c r="FZ756" s="179"/>
      <c r="GA756" s="179"/>
      <c r="GB756" s="179"/>
      <c r="GC756" s="179"/>
      <c r="GD756" s="179"/>
      <c r="GE756" s="179"/>
      <c r="GF756" s="179"/>
      <c r="GG756" s="179"/>
      <c r="GH756" s="179"/>
      <c r="GI756" s="179"/>
      <c r="GJ756" s="179"/>
      <c r="GK756" s="179"/>
      <c r="GL756" s="179"/>
      <c r="GM756" s="179"/>
      <c r="GN756" s="179"/>
      <c r="GO756" s="179"/>
      <c r="GP756" s="179"/>
      <c r="GQ756" s="179"/>
      <c r="GR756" s="179"/>
      <c r="GS756" s="179"/>
    </row>
    <row r="757" spans="1:20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c r="FT757" s="179"/>
      <c r="FU757" s="179"/>
      <c r="FV757" s="179"/>
      <c r="FW757" s="179"/>
      <c r="FX757" s="179"/>
      <c r="FY757" s="179"/>
      <c r="FZ757" s="179"/>
      <c r="GA757" s="179"/>
      <c r="GB757" s="179"/>
      <c r="GC757" s="179"/>
      <c r="GD757" s="179"/>
      <c r="GE757" s="179"/>
      <c r="GF757" s="179"/>
      <c r="GG757" s="179"/>
      <c r="GH757" s="179"/>
      <c r="GI757" s="179"/>
      <c r="GJ757" s="179"/>
      <c r="GK757" s="179"/>
      <c r="GL757" s="179"/>
      <c r="GM757" s="179"/>
      <c r="GN757" s="179"/>
      <c r="GO757" s="179"/>
      <c r="GP757" s="179"/>
      <c r="GQ757" s="179"/>
      <c r="GR757" s="179"/>
      <c r="GS757" s="179"/>
    </row>
    <row r="758" spans="1:20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c r="FT758" s="179"/>
      <c r="FU758" s="179"/>
      <c r="FV758" s="179"/>
      <c r="FW758" s="179"/>
      <c r="FX758" s="179"/>
      <c r="FY758" s="179"/>
      <c r="FZ758" s="179"/>
      <c r="GA758" s="179"/>
      <c r="GB758" s="179"/>
      <c r="GC758" s="179"/>
      <c r="GD758" s="179"/>
      <c r="GE758" s="179"/>
      <c r="GF758" s="179"/>
      <c r="GG758" s="179"/>
      <c r="GH758" s="179"/>
      <c r="GI758" s="179"/>
      <c r="GJ758" s="179"/>
      <c r="GK758" s="179"/>
      <c r="GL758" s="179"/>
      <c r="GM758" s="179"/>
      <c r="GN758" s="179"/>
      <c r="GO758" s="179"/>
      <c r="GP758" s="179"/>
      <c r="GQ758" s="179"/>
      <c r="GR758" s="179"/>
      <c r="GS758" s="179"/>
    </row>
    <row r="759" spans="1:20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c r="FT759" s="179"/>
      <c r="FU759" s="179"/>
      <c r="FV759" s="179"/>
      <c r="FW759" s="179"/>
      <c r="FX759" s="179"/>
      <c r="FY759" s="179"/>
      <c r="FZ759" s="179"/>
      <c r="GA759" s="179"/>
      <c r="GB759" s="179"/>
      <c r="GC759" s="179"/>
      <c r="GD759" s="179"/>
      <c r="GE759" s="179"/>
      <c r="GF759" s="179"/>
      <c r="GG759" s="179"/>
      <c r="GH759" s="179"/>
      <c r="GI759" s="179"/>
      <c r="GJ759" s="179"/>
      <c r="GK759" s="179"/>
      <c r="GL759" s="179"/>
      <c r="GM759" s="179"/>
      <c r="GN759" s="179"/>
      <c r="GO759" s="179"/>
      <c r="GP759" s="179"/>
      <c r="GQ759" s="179"/>
      <c r="GR759" s="179"/>
      <c r="GS759" s="179"/>
    </row>
    <row r="760" spans="1:20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c r="FT760" s="179"/>
      <c r="FU760" s="179"/>
      <c r="FV760" s="179"/>
      <c r="FW760" s="179"/>
      <c r="FX760" s="179"/>
      <c r="FY760" s="179"/>
      <c r="FZ760" s="179"/>
      <c r="GA760" s="179"/>
      <c r="GB760" s="179"/>
      <c r="GC760" s="179"/>
      <c r="GD760" s="179"/>
      <c r="GE760" s="179"/>
      <c r="GF760" s="179"/>
      <c r="GG760" s="179"/>
      <c r="GH760" s="179"/>
      <c r="GI760" s="179"/>
      <c r="GJ760" s="179"/>
      <c r="GK760" s="179"/>
      <c r="GL760" s="179"/>
      <c r="GM760" s="179"/>
      <c r="GN760" s="179"/>
      <c r="GO760" s="179"/>
      <c r="GP760" s="179"/>
      <c r="GQ760" s="179"/>
      <c r="GR760" s="179"/>
      <c r="GS760" s="179"/>
    </row>
    <row r="761" spans="1:20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c r="FT761" s="179"/>
      <c r="FU761" s="179"/>
      <c r="FV761" s="179"/>
      <c r="FW761" s="179"/>
      <c r="FX761" s="179"/>
      <c r="FY761" s="179"/>
      <c r="FZ761" s="179"/>
      <c r="GA761" s="179"/>
      <c r="GB761" s="179"/>
      <c r="GC761" s="179"/>
      <c r="GD761" s="179"/>
      <c r="GE761" s="179"/>
      <c r="GF761" s="179"/>
      <c r="GG761" s="179"/>
      <c r="GH761" s="179"/>
      <c r="GI761" s="179"/>
      <c r="GJ761" s="179"/>
      <c r="GK761" s="179"/>
      <c r="GL761" s="179"/>
      <c r="GM761" s="179"/>
      <c r="GN761" s="179"/>
      <c r="GO761" s="179"/>
      <c r="GP761" s="179"/>
      <c r="GQ761" s="179"/>
      <c r="GR761" s="179"/>
      <c r="GS761" s="179"/>
    </row>
    <row r="762" spans="1:20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c r="FT762" s="179"/>
      <c r="FU762" s="179"/>
      <c r="FV762" s="179"/>
      <c r="FW762" s="179"/>
      <c r="FX762" s="179"/>
      <c r="FY762" s="179"/>
      <c r="FZ762" s="179"/>
      <c r="GA762" s="179"/>
      <c r="GB762" s="179"/>
      <c r="GC762" s="179"/>
      <c r="GD762" s="179"/>
      <c r="GE762" s="179"/>
      <c r="GF762" s="179"/>
      <c r="GG762" s="179"/>
      <c r="GH762" s="179"/>
      <c r="GI762" s="179"/>
      <c r="GJ762" s="179"/>
      <c r="GK762" s="179"/>
      <c r="GL762" s="179"/>
      <c r="GM762" s="179"/>
      <c r="GN762" s="179"/>
      <c r="GO762" s="179"/>
      <c r="GP762" s="179"/>
      <c r="GQ762" s="179"/>
      <c r="GR762" s="179"/>
      <c r="GS762" s="179"/>
    </row>
    <row r="763" spans="1:20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c r="FT763" s="179"/>
      <c r="FU763" s="179"/>
      <c r="FV763" s="179"/>
      <c r="FW763" s="179"/>
      <c r="FX763" s="179"/>
      <c r="FY763" s="179"/>
      <c r="FZ763" s="179"/>
      <c r="GA763" s="179"/>
      <c r="GB763" s="179"/>
      <c r="GC763" s="179"/>
      <c r="GD763" s="179"/>
      <c r="GE763" s="179"/>
      <c r="GF763" s="179"/>
      <c r="GG763" s="179"/>
      <c r="GH763" s="179"/>
      <c r="GI763" s="179"/>
      <c r="GJ763" s="179"/>
      <c r="GK763" s="179"/>
      <c r="GL763" s="179"/>
      <c r="GM763" s="179"/>
      <c r="GN763" s="179"/>
      <c r="GO763" s="179"/>
      <c r="GP763" s="179"/>
      <c r="GQ763" s="179"/>
      <c r="GR763" s="179"/>
      <c r="GS763" s="179"/>
    </row>
    <row r="764" spans="1:20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c r="FT764" s="179"/>
      <c r="FU764" s="179"/>
      <c r="FV764" s="179"/>
      <c r="FW764" s="179"/>
      <c r="FX764" s="179"/>
      <c r="FY764" s="179"/>
      <c r="FZ764" s="179"/>
      <c r="GA764" s="179"/>
      <c r="GB764" s="179"/>
      <c r="GC764" s="179"/>
      <c r="GD764" s="179"/>
      <c r="GE764" s="179"/>
      <c r="GF764" s="179"/>
      <c r="GG764" s="179"/>
      <c r="GH764" s="179"/>
      <c r="GI764" s="179"/>
      <c r="GJ764" s="179"/>
      <c r="GK764" s="179"/>
      <c r="GL764" s="179"/>
      <c r="GM764" s="179"/>
      <c r="GN764" s="179"/>
      <c r="GO764" s="179"/>
      <c r="GP764" s="179"/>
      <c r="GQ764" s="179"/>
      <c r="GR764" s="179"/>
      <c r="GS764" s="179"/>
    </row>
    <row r="765" spans="1:20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c r="FT765" s="179"/>
      <c r="FU765" s="179"/>
      <c r="FV765" s="179"/>
      <c r="FW765" s="179"/>
      <c r="FX765" s="179"/>
      <c r="FY765" s="179"/>
      <c r="FZ765" s="179"/>
      <c r="GA765" s="179"/>
      <c r="GB765" s="179"/>
      <c r="GC765" s="179"/>
      <c r="GD765" s="179"/>
      <c r="GE765" s="179"/>
      <c r="GF765" s="179"/>
      <c r="GG765" s="179"/>
      <c r="GH765" s="179"/>
      <c r="GI765" s="179"/>
      <c r="GJ765" s="179"/>
      <c r="GK765" s="179"/>
      <c r="GL765" s="179"/>
      <c r="GM765" s="179"/>
      <c r="GN765" s="179"/>
      <c r="GO765" s="179"/>
      <c r="GP765" s="179"/>
      <c r="GQ765" s="179"/>
      <c r="GR765" s="179"/>
      <c r="GS765" s="179"/>
    </row>
    <row r="766" spans="1:20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c r="FT766" s="179"/>
      <c r="FU766" s="179"/>
      <c r="FV766" s="179"/>
      <c r="FW766" s="179"/>
      <c r="FX766" s="179"/>
      <c r="FY766" s="179"/>
      <c r="FZ766" s="179"/>
      <c r="GA766" s="179"/>
      <c r="GB766" s="179"/>
      <c r="GC766" s="179"/>
      <c r="GD766" s="179"/>
      <c r="GE766" s="179"/>
      <c r="GF766" s="179"/>
      <c r="GG766" s="179"/>
      <c r="GH766" s="179"/>
      <c r="GI766" s="179"/>
      <c r="GJ766" s="179"/>
      <c r="GK766" s="179"/>
      <c r="GL766" s="179"/>
      <c r="GM766" s="179"/>
      <c r="GN766" s="179"/>
      <c r="GO766" s="179"/>
      <c r="GP766" s="179"/>
      <c r="GQ766" s="179"/>
      <c r="GR766" s="179"/>
      <c r="GS766" s="179"/>
    </row>
    <row r="767" spans="1:20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c r="FT767" s="179"/>
      <c r="FU767" s="179"/>
      <c r="FV767" s="179"/>
      <c r="FW767" s="179"/>
      <c r="FX767" s="179"/>
      <c r="FY767" s="179"/>
      <c r="FZ767" s="179"/>
      <c r="GA767" s="179"/>
      <c r="GB767" s="179"/>
      <c r="GC767" s="179"/>
      <c r="GD767" s="179"/>
      <c r="GE767" s="179"/>
      <c r="GF767" s="179"/>
      <c r="GG767" s="179"/>
      <c r="GH767" s="179"/>
      <c r="GI767" s="179"/>
      <c r="GJ767" s="179"/>
      <c r="GK767" s="179"/>
      <c r="GL767" s="179"/>
      <c r="GM767" s="179"/>
      <c r="GN767" s="179"/>
      <c r="GO767" s="179"/>
      <c r="GP767" s="179"/>
      <c r="GQ767" s="179"/>
      <c r="GR767" s="179"/>
      <c r="GS767" s="179"/>
    </row>
    <row r="768" spans="1:20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c r="FT768" s="179"/>
      <c r="FU768" s="179"/>
      <c r="FV768" s="179"/>
      <c r="FW768" s="179"/>
      <c r="FX768" s="179"/>
      <c r="FY768" s="179"/>
      <c r="FZ768" s="179"/>
      <c r="GA768" s="179"/>
      <c r="GB768" s="179"/>
      <c r="GC768" s="179"/>
      <c r="GD768" s="179"/>
      <c r="GE768" s="179"/>
      <c r="GF768" s="179"/>
      <c r="GG768" s="179"/>
      <c r="GH768" s="179"/>
      <c r="GI768" s="179"/>
      <c r="GJ768" s="179"/>
      <c r="GK768" s="179"/>
      <c r="GL768" s="179"/>
      <c r="GM768" s="179"/>
      <c r="GN768" s="179"/>
      <c r="GO768" s="179"/>
      <c r="GP768" s="179"/>
      <c r="GQ768" s="179"/>
      <c r="GR768" s="179"/>
      <c r="GS768" s="179"/>
    </row>
    <row r="769" spans="1:20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c r="FT769" s="179"/>
      <c r="FU769" s="179"/>
      <c r="FV769" s="179"/>
      <c r="FW769" s="179"/>
      <c r="FX769" s="179"/>
      <c r="FY769" s="179"/>
      <c r="FZ769" s="179"/>
      <c r="GA769" s="179"/>
      <c r="GB769" s="179"/>
      <c r="GC769" s="179"/>
      <c r="GD769" s="179"/>
      <c r="GE769" s="179"/>
      <c r="GF769" s="179"/>
      <c r="GG769" s="179"/>
      <c r="GH769" s="179"/>
      <c r="GI769" s="179"/>
      <c r="GJ769" s="179"/>
      <c r="GK769" s="179"/>
      <c r="GL769" s="179"/>
      <c r="GM769" s="179"/>
      <c r="GN769" s="179"/>
      <c r="GO769" s="179"/>
      <c r="GP769" s="179"/>
      <c r="GQ769" s="179"/>
      <c r="GR769" s="179"/>
      <c r="GS769" s="179"/>
    </row>
    <row r="770" spans="1:20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c r="FT770" s="179"/>
      <c r="FU770" s="179"/>
      <c r="FV770" s="179"/>
      <c r="FW770" s="179"/>
      <c r="FX770" s="179"/>
      <c r="FY770" s="179"/>
      <c r="FZ770" s="179"/>
      <c r="GA770" s="179"/>
      <c r="GB770" s="179"/>
      <c r="GC770" s="179"/>
      <c r="GD770" s="179"/>
      <c r="GE770" s="179"/>
      <c r="GF770" s="179"/>
      <c r="GG770" s="179"/>
      <c r="GH770" s="179"/>
      <c r="GI770" s="179"/>
      <c r="GJ770" s="179"/>
      <c r="GK770" s="179"/>
      <c r="GL770" s="179"/>
      <c r="GM770" s="179"/>
      <c r="GN770" s="179"/>
      <c r="GO770" s="179"/>
      <c r="GP770" s="179"/>
      <c r="GQ770" s="179"/>
      <c r="GR770" s="179"/>
      <c r="GS770" s="179"/>
    </row>
    <row r="771" spans="1:20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c r="FT771" s="179"/>
      <c r="FU771" s="179"/>
      <c r="FV771" s="179"/>
      <c r="FW771" s="179"/>
      <c r="FX771" s="179"/>
      <c r="FY771" s="179"/>
      <c r="FZ771" s="179"/>
      <c r="GA771" s="179"/>
      <c r="GB771" s="179"/>
      <c r="GC771" s="179"/>
      <c r="GD771" s="179"/>
      <c r="GE771" s="179"/>
      <c r="GF771" s="179"/>
      <c r="GG771" s="179"/>
      <c r="GH771" s="179"/>
      <c r="GI771" s="179"/>
      <c r="GJ771" s="179"/>
      <c r="GK771" s="179"/>
      <c r="GL771" s="179"/>
      <c r="GM771" s="179"/>
      <c r="GN771" s="179"/>
      <c r="GO771" s="179"/>
      <c r="GP771" s="179"/>
      <c r="GQ771" s="179"/>
      <c r="GR771" s="179"/>
      <c r="GS771" s="179"/>
    </row>
    <row r="772" spans="1:20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c r="FT772" s="179"/>
      <c r="FU772" s="179"/>
      <c r="FV772" s="179"/>
      <c r="FW772" s="179"/>
      <c r="FX772" s="179"/>
      <c r="FY772" s="179"/>
      <c r="FZ772" s="179"/>
      <c r="GA772" s="179"/>
      <c r="GB772" s="179"/>
      <c r="GC772" s="179"/>
      <c r="GD772" s="179"/>
      <c r="GE772" s="179"/>
      <c r="GF772" s="179"/>
      <c r="GG772" s="179"/>
      <c r="GH772" s="179"/>
      <c r="GI772" s="179"/>
      <c r="GJ772" s="179"/>
      <c r="GK772" s="179"/>
      <c r="GL772" s="179"/>
      <c r="GM772" s="179"/>
      <c r="GN772" s="179"/>
      <c r="GO772" s="179"/>
      <c r="GP772" s="179"/>
      <c r="GQ772" s="179"/>
      <c r="GR772" s="179"/>
      <c r="GS772" s="179"/>
    </row>
    <row r="773" spans="1:20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c r="FT773" s="179"/>
      <c r="FU773" s="179"/>
      <c r="FV773" s="179"/>
      <c r="FW773" s="179"/>
      <c r="FX773" s="179"/>
      <c r="FY773" s="179"/>
      <c r="FZ773" s="179"/>
      <c r="GA773" s="179"/>
      <c r="GB773" s="179"/>
      <c r="GC773" s="179"/>
      <c r="GD773" s="179"/>
      <c r="GE773" s="179"/>
      <c r="GF773" s="179"/>
      <c r="GG773" s="179"/>
      <c r="GH773" s="179"/>
      <c r="GI773" s="179"/>
      <c r="GJ773" s="179"/>
      <c r="GK773" s="179"/>
      <c r="GL773" s="179"/>
      <c r="GM773" s="179"/>
      <c r="GN773" s="179"/>
      <c r="GO773" s="179"/>
      <c r="GP773" s="179"/>
      <c r="GQ773" s="179"/>
      <c r="GR773" s="179"/>
      <c r="GS773" s="179"/>
    </row>
    <row r="774" spans="1:20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row>
    <row r="775" spans="1:20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row>
    <row r="776" spans="1:20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row>
    <row r="777" spans="1:20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row>
    <row r="778" spans="1:20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row>
    <row r="779" spans="1:20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row>
    <row r="780" spans="1:20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row>
    <row r="781" spans="1:20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row>
    <row r="782" spans="1:20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row>
    <row r="783" spans="1:20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row>
    <row r="784" spans="1:20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c r="FT784" s="179"/>
      <c r="FU784" s="179"/>
      <c r="FV784" s="179"/>
      <c r="FW784" s="179"/>
      <c r="FX784" s="179"/>
      <c r="FY784" s="179"/>
      <c r="FZ784" s="179"/>
      <c r="GA784" s="179"/>
      <c r="GB784" s="179"/>
      <c r="GC784" s="179"/>
      <c r="GD784" s="179"/>
      <c r="GE784" s="179"/>
      <c r="GF784" s="179"/>
      <c r="GG784" s="179"/>
      <c r="GH784" s="179"/>
      <c r="GI784" s="179"/>
      <c r="GJ784" s="179"/>
      <c r="GK784" s="179"/>
      <c r="GL784" s="179"/>
      <c r="GM784" s="179"/>
      <c r="GN784" s="179"/>
      <c r="GO784" s="179"/>
      <c r="GP784" s="179"/>
      <c r="GQ784" s="179"/>
      <c r="GR784" s="179"/>
      <c r="GS784" s="179"/>
    </row>
    <row r="785" spans="1:20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c r="FT785" s="179"/>
      <c r="FU785" s="179"/>
      <c r="FV785" s="179"/>
      <c r="FW785" s="179"/>
      <c r="FX785" s="179"/>
      <c r="FY785" s="179"/>
      <c r="FZ785" s="179"/>
      <c r="GA785" s="179"/>
      <c r="GB785" s="179"/>
      <c r="GC785" s="179"/>
      <c r="GD785" s="179"/>
      <c r="GE785" s="179"/>
      <c r="GF785" s="179"/>
      <c r="GG785" s="179"/>
      <c r="GH785" s="179"/>
      <c r="GI785" s="179"/>
      <c r="GJ785" s="179"/>
      <c r="GK785" s="179"/>
      <c r="GL785" s="179"/>
      <c r="GM785" s="179"/>
      <c r="GN785" s="179"/>
      <c r="GO785" s="179"/>
      <c r="GP785" s="179"/>
      <c r="GQ785" s="179"/>
      <c r="GR785" s="179"/>
      <c r="GS785" s="179"/>
    </row>
    <row r="786" spans="1:20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c r="FT786" s="179"/>
      <c r="FU786" s="179"/>
      <c r="FV786" s="179"/>
      <c r="FW786" s="179"/>
      <c r="FX786" s="179"/>
      <c r="FY786" s="179"/>
      <c r="FZ786" s="179"/>
      <c r="GA786" s="179"/>
      <c r="GB786" s="179"/>
      <c r="GC786" s="179"/>
      <c r="GD786" s="179"/>
      <c r="GE786" s="179"/>
      <c r="GF786" s="179"/>
      <c r="GG786" s="179"/>
      <c r="GH786" s="179"/>
      <c r="GI786" s="179"/>
      <c r="GJ786" s="179"/>
      <c r="GK786" s="179"/>
      <c r="GL786" s="179"/>
      <c r="GM786" s="179"/>
      <c r="GN786" s="179"/>
      <c r="GO786" s="179"/>
      <c r="GP786" s="179"/>
      <c r="GQ786" s="179"/>
      <c r="GR786" s="179"/>
      <c r="GS786" s="179"/>
    </row>
    <row r="787" spans="1:20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c r="FT787" s="179"/>
      <c r="FU787" s="179"/>
      <c r="FV787" s="179"/>
      <c r="FW787" s="179"/>
      <c r="FX787" s="179"/>
      <c r="FY787" s="179"/>
      <c r="FZ787" s="179"/>
      <c r="GA787" s="179"/>
      <c r="GB787" s="179"/>
      <c r="GC787" s="179"/>
      <c r="GD787" s="179"/>
      <c r="GE787" s="179"/>
      <c r="GF787" s="179"/>
      <c r="GG787" s="179"/>
      <c r="GH787" s="179"/>
      <c r="GI787" s="179"/>
      <c r="GJ787" s="179"/>
      <c r="GK787" s="179"/>
      <c r="GL787" s="179"/>
      <c r="GM787" s="179"/>
      <c r="GN787" s="179"/>
      <c r="GO787" s="179"/>
      <c r="GP787" s="179"/>
      <c r="GQ787" s="179"/>
      <c r="GR787" s="179"/>
      <c r="GS787" s="179"/>
    </row>
    <row r="788" spans="1:20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c r="FT788" s="179"/>
      <c r="FU788" s="179"/>
      <c r="FV788" s="179"/>
      <c r="FW788" s="179"/>
      <c r="FX788" s="179"/>
      <c r="FY788" s="179"/>
      <c r="FZ788" s="179"/>
      <c r="GA788" s="179"/>
      <c r="GB788" s="179"/>
      <c r="GC788" s="179"/>
      <c r="GD788" s="179"/>
      <c r="GE788" s="179"/>
      <c r="GF788" s="179"/>
      <c r="GG788" s="179"/>
      <c r="GH788" s="179"/>
      <c r="GI788" s="179"/>
      <c r="GJ788" s="179"/>
      <c r="GK788" s="179"/>
      <c r="GL788" s="179"/>
      <c r="GM788" s="179"/>
      <c r="GN788" s="179"/>
      <c r="GO788" s="179"/>
      <c r="GP788" s="179"/>
      <c r="GQ788" s="179"/>
      <c r="GR788" s="179"/>
      <c r="GS788" s="179"/>
    </row>
    <row r="789" spans="1:20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c r="FT789" s="179"/>
      <c r="FU789" s="179"/>
      <c r="FV789" s="179"/>
      <c r="FW789" s="179"/>
      <c r="FX789" s="179"/>
      <c r="FY789" s="179"/>
      <c r="FZ789" s="179"/>
      <c r="GA789" s="179"/>
      <c r="GB789" s="179"/>
      <c r="GC789" s="179"/>
      <c r="GD789" s="179"/>
      <c r="GE789" s="179"/>
      <c r="GF789" s="179"/>
      <c r="GG789" s="179"/>
      <c r="GH789" s="179"/>
      <c r="GI789" s="179"/>
      <c r="GJ789" s="179"/>
      <c r="GK789" s="179"/>
      <c r="GL789" s="179"/>
      <c r="GM789" s="179"/>
      <c r="GN789" s="179"/>
      <c r="GO789" s="179"/>
      <c r="GP789" s="179"/>
      <c r="GQ789" s="179"/>
      <c r="GR789" s="179"/>
      <c r="GS789" s="179"/>
    </row>
    <row r="790" spans="1:20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c r="FT790" s="179"/>
      <c r="FU790" s="179"/>
      <c r="FV790" s="179"/>
      <c r="FW790" s="179"/>
      <c r="FX790" s="179"/>
      <c r="FY790" s="179"/>
      <c r="FZ790" s="179"/>
      <c r="GA790" s="179"/>
      <c r="GB790" s="179"/>
      <c r="GC790" s="179"/>
      <c r="GD790" s="179"/>
      <c r="GE790" s="179"/>
      <c r="GF790" s="179"/>
      <c r="GG790" s="179"/>
      <c r="GH790" s="179"/>
      <c r="GI790" s="179"/>
      <c r="GJ790" s="179"/>
      <c r="GK790" s="179"/>
      <c r="GL790" s="179"/>
      <c r="GM790" s="179"/>
      <c r="GN790" s="179"/>
      <c r="GO790" s="179"/>
      <c r="GP790" s="179"/>
      <c r="GQ790" s="179"/>
      <c r="GR790" s="179"/>
      <c r="GS790" s="179"/>
    </row>
    <row r="791" spans="1:20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c r="FT791" s="179"/>
      <c r="FU791" s="179"/>
      <c r="FV791" s="179"/>
      <c r="FW791" s="179"/>
      <c r="FX791" s="179"/>
      <c r="FY791" s="179"/>
      <c r="FZ791" s="179"/>
      <c r="GA791" s="179"/>
      <c r="GB791" s="179"/>
      <c r="GC791" s="179"/>
      <c r="GD791" s="179"/>
      <c r="GE791" s="179"/>
      <c r="GF791" s="179"/>
      <c r="GG791" s="179"/>
      <c r="GH791" s="179"/>
      <c r="GI791" s="179"/>
      <c r="GJ791" s="179"/>
      <c r="GK791" s="179"/>
      <c r="GL791" s="179"/>
      <c r="GM791" s="179"/>
      <c r="GN791" s="179"/>
      <c r="GO791" s="179"/>
      <c r="GP791" s="179"/>
      <c r="GQ791" s="179"/>
      <c r="GR791" s="179"/>
      <c r="GS791" s="179"/>
    </row>
    <row r="792" spans="1:20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c r="FT792" s="179"/>
      <c r="FU792" s="179"/>
      <c r="FV792" s="179"/>
      <c r="FW792" s="179"/>
      <c r="FX792" s="179"/>
      <c r="FY792" s="179"/>
      <c r="FZ792" s="179"/>
      <c r="GA792" s="179"/>
      <c r="GB792" s="179"/>
      <c r="GC792" s="179"/>
      <c r="GD792" s="179"/>
      <c r="GE792" s="179"/>
      <c r="GF792" s="179"/>
      <c r="GG792" s="179"/>
      <c r="GH792" s="179"/>
      <c r="GI792" s="179"/>
      <c r="GJ792" s="179"/>
      <c r="GK792" s="179"/>
      <c r="GL792" s="179"/>
      <c r="GM792" s="179"/>
      <c r="GN792" s="179"/>
      <c r="GO792" s="179"/>
      <c r="GP792" s="179"/>
      <c r="GQ792" s="179"/>
      <c r="GR792" s="179"/>
      <c r="GS792" s="179"/>
    </row>
    <row r="793" spans="1:20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c r="FT793" s="179"/>
      <c r="FU793" s="179"/>
      <c r="FV793" s="179"/>
      <c r="FW793" s="179"/>
      <c r="FX793" s="179"/>
      <c r="FY793" s="179"/>
      <c r="FZ793" s="179"/>
      <c r="GA793" s="179"/>
      <c r="GB793" s="179"/>
      <c r="GC793" s="179"/>
      <c r="GD793" s="179"/>
      <c r="GE793" s="179"/>
      <c r="GF793" s="179"/>
      <c r="GG793" s="179"/>
      <c r="GH793" s="179"/>
      <c r="GI793" s="179"/>
      <c r="GJ793" s="179"/>
      <c r="GK793" s="179"/>
      <c r="GL793" s="179"/>
      <c r="GM793" s="179"/>
      <c r="GN793" s="179"/>
      <c r="GO793" s="179"/>
      <c r="GP793" s="179"/>
      <c r="GQ793" s="179"/>
      <c r="GR793" s="179"/>
      <c r="GS793" s="179"/>
    </row>
    <row r="794" spans="1:20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c r="FT794" s="179"/>
      <c r="FU794" s="179"/>
      <c r="FV794" s="179"/>
      <c r="FW794" s="179"/>
      <c r="FX794" s="179"/>
      <c r="FY794" s="179"/>
      <c r="FZ794" s="179"/>
      <c r="GA794" s="179"/>
      <c r="GB794" s="179"/>
      <c r="GC794" s="179"/>
      <c r="GD794" s="179"/>
      <c r="GE794" s="179"/>
      <c r="GF794" s="179"/>
      <c r="GG794" s="179"/>
      <c r="GH794" s="179"/>
      <c r="GI794" s="179"/>
      <c r="GJ794" s="179"/>
      <c r="GK794" s="179"/>
      <c r="GL794" s="179"/>
      <c r="GM794" s="179"/>
      <c r="GN794" s="179"/>
      <c r="GO794" s="179"/>
      <c r="GP794" s="179"/>
      <c r="GQ794" s="179"/>
      <c r="GR794" s="179"/>
      <c r="GS794" s="179"/>
    </row>
    <row r="795" spans="1:20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c r="FT795" s="179"/>
      <c r="FU795" s="179"/>
      <c r="FV795" s="179"/>
      <c r="FW795" s="179"/>
      <c r="FX795" s="179"/>
      <c r="FY795" s="179"/>
      <c r="FZ795" s="179"/>
      <c r="GA795" s="179"/>
      <c r="GB795" s="179"/>
      <c r="GC795" s="179"/>
      <c r="GD795" s="179"/>
      <c r="GE795" s="179"/>
      <c r="GF795" s="179"/>
      <c r="GG795" s="179"/>
      <c r="GH795" s="179"/>
      <c r="GI795" s="179"/>
      <c r="GJ795" s="179"/>
      <c r="GK795" s="179"/>
      <c r="GL795" s="179"/>
      <c r="GM795" s="179"/>
      <c r="GN795" s="179"/>
      <c r="GO795" s="179"/>
      <c r="GP795" s="179"/>
      <c r="GQ795" s="179"/>
      <c r="GR795" s="179"/>
      <c r="GS795" s="179"/>
    </row>
    <row r="796" spans="1:20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c r="FT796" s="179"/>
      <c r="FU796" s="179"/>
      <c r="FV796" s="179"/>
      <c r="FW796" s="179"/>
      <c r="FX796" s="179"/>
      <c r="FY796" s="179"/>
      <c r="FZ796" s="179"/>
      <c r="GA796" s="179"/>
      <c r="GB796" s="179"/>
      <c r="GC796" s="179"/>
      <c r="GD796" s="179"/>
      <c r="GE796" s="179"/>
      <c r="GF796" s="179"/>
      <c r="GG796" s="179"/>
      <c r="GH796" s="179"/>
      <c r="GI796" s="179"/>
      <c r="GJ796" s="179"/>
      <c r="GK796" s="179"/>
      <c r="GL796" s="179"/>
      <c r="GM796" s="179"/>
      <c r="GN796" s="179"/>
      <c r="GO796" s="179"/>
      <c r="GP796" s="179"/>
      <c r="GQ796" s="179"/>
      <c r="GR796" s="179"/>
      <c r="GS796" s="179"/>
    </row>
    <row r="797" spans="1:20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c r="FT797" s="179"/>
      <c r="FU797" s="179"/>
      <c r="FV797" s="179"/>
      <c r="FW797" s="179"/>
      <c r="FX797" s="179"/>
      <c r="FY797" s="179"/>
      <c r="FZ797" s="179"/>
      <c r="GA797" s="179"/>
      <c r="GB797" s="179"/>
      <c r="GC797" s="179"/>
      <c r="GD797" s="179"/>
      <c r="GE797" s="179"/>
      <c r="GF797" s="179"/>
      <c r="GG797" s="179"/>
      <c r="GH797" s="179"/>
      <c r="GI797" s="179"/>
      <c r="GJ797" s="179"/>
      <c r="GK797" s="179"/>
      <c r="GL797" s="179"/>
      <c r="GM797" s="179"/>
      <c r="GN797" s="179"/>
      <c r="GO797" s="179"/>
      <c r="GP797" s="179"/>
      <c r="GQ797" s="179"/>
      <c r="GR797" s="179"/>
      <c r="GS797" s="179"/>
    </row>
    <row r="798" spans="1:20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c r="FT798" s="179"/>
      <c r="FU798" s="179"/>
      <c r="FV798" s="179"/>
      <c r="FW798" s="179"/>
      <c r="FX798" s="179"/>
      <c r="FY798" s="179"/>
      <c r="FZ798" s="179"/>
      <c r="GA798" s="179"/>
      <c r="GB798" s="179"/>
      <c r="GC798" s="179"/>
      <c r="GD798" s="179"/>
      <c r="GE798" s="179"/>
      <c r="GF798" s="179"/>
      <c r="GG798" s="179"/>
      <c r="GH798" s="179"/>
      <c r="GI798" s="179"/>
      <c r="GJ798" s="179"/>
      <c r="GK798" s="179"/>
      <c r="GL798" s="179"/>
      <c r="GM798" s="179"/>
      <c r="GN798" s="179"/>
      <c r="GO798" s="179"/>
      <c r="GP798" s="179"/>
      <c r="GQ798" s="179"/>
      <c r="GR798" s="179"/>
      <c r="GS798" s="179"/>
    </row>
    <row r="799" spans="1:20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c r="FT799" s="179"/>
      <c r="FU799" s="179"/>
      <c r="FV799" s="179"/>
      <c r="FW799" s="179"/>
      <c r="FX799" s="179"/>
      <c r="FY799" s="179"/>
      <c r="FZ799" s="179"/>
      <c r="GA799" s="179"/>
      <c r="GB799" s="179"/>
      <c r="GC799" s="179"/>
      <c r="GD799" s="179"/>
      <c r="GE799" s="179"/>
      <c r="GF799" s="179"/>
      <c r="GG799" s="179"/>
      <c r="GH799" s="179"/>
      <c r="GI799" s="179"/>
      <c r="GJ799" s="179"/>
      <c r="GK799" s="179"/>
      <c r="GL799" s="179"/>
      <c r="GM799" s="179"/>
      <c r="GN799" s="179"/>
      <c r="GO799" s="179"/>
      <c r="GP799" s="179"/>
      <c r="GQ799" s="179"/>
      <c r="GR799" s="179"/>
      <c r="GS799" s="179"/>
    </row>
    <row r="800" spans="1:20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c r="FT800" s="179"/>
      <c r="FU800" s="179"/>
      <c r="FV800" s="179"/>
      <c r="FW800" s="179"/>
      <c r="FX800" s="179"/>
      <c r="FY800" s="179"/>
      <c r="FZ800" s="179"/>
      <c r="GA800" s="179"/>
      <c r="GB800" s="179"/>
      <c r="GC800" s="179"/>
      <c r="GD800" s="179"/>
      <c r="GE800" s="179"/>
      <c r="GF800" s="179"/>
      <c r="GG800" s="179"/>
      <c r="GH800" s="179"/>
      <c r="GI800" s="179"/>
      <c r="GJ800" s="179"/>
      <c r="GK800" s="179"/>
      <c r="GL800" s="179"/>
      <c r="GM800" s="179"/>
      <c r="GN800" s="179"/>
      <c r="GO800" s="179"/>
      <c r="GP800" s="179"/>
      <c r="GQ800" s="179"/>
      <c r="GR800" s="179"/>
      <c r="GS800" s="179"/>
    </row>
    <row r="801" spans="1:20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c r="FT801" s="179"/>
      <c r="FU801" s="179"/>
      <c r="FV801" s="179"/>
      <c r="FW801" s="179"/>
      <c r="FX801" s="179"/>
      <c r="FY801" s="179"/>
      <c r="FZ801" s="179"/>
      <c r="GA801" s="179"/>
      <c r="GB801" s="179"/>
      <c r="GC801" s="179"/>
      <c r="GD801" s="179"/>
      <c r="GE801" s="179"/>
      <c r="GF801" s="179"/>
      <c r="GG801" s="179"/>
      <c r="GH801" s="179"/>
      <c r="GI801" s="179"/>
      <c r="GJ801" s="179"/>
      <c r="GK801" s="179"/>
      <c r="GL801" s="179"/>
      <c r="GM801" s="179"/>
      <c r="GN801" s="179"/>
      <c r="GO801" s="179"/>
      <c r="GP801" s="179"/>
      <c r="GQ801" s="179"/>
      <c r="GR801" s="179"/>
      <c r="GS801" s="179"/>
    </row>
    <row r="802" spans="1:20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c r="FT802" s="179"/>
      <c r="FU802" s="179"/>
      <c r="FV802" s="179"/>
      <c r="FW802" s="179"/>
      <c r="FX802" s="179"/>
      <c r="FY802" s="179"/>
      <c r="FZ802" s="179"/>
      <c r="GA802" s="179"/>
      <c r="GB802" s="179"/>
      <c r="GC802" s="179"/>
      <c r="GD802" s="179"/>
      <c r="GE802" s="179"/>
      <c r="GF802" s="179"/>
      <c r="GG802" s="179"/>
      <c r="GH802" s="179"/>
      <c r="GI802" s="179"/>
      <c r="GJ802" s="179"/>
      <c r="GK802" s="179"/>
      <c r="GL802" s="179"/>
      <c r="GM802" s="179"/>
      <c r="GN802" s="179"/>
      <c r="GO802" s="179"/>
      <c r="GP802" s="179"/>
      <c r="GQ802" s="179"/>
      <c r="GR802" s="179"/>
      <c r="GS802" s="179"/>
    </row>
    <row r="803" spans="1:20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c r="FT803" s="179"/>
      <c r="FU803" s="179"/>
      <c r="FV803" s="179"/>
      <c r="FW803" s="179"/>
      <c r="FX803" s="179"/>
      <c r="FY803" s="179"/>
      <c r="FZ803" s="179"/>
      <c r="GA803" s="179"/>
      <c r="GB803" s="179"/>
      <c r="GC803" s="179"/>
      <c r="GD803" s="179"/>
      <c r="GE803" s="179"/>
      <c r="GF803" s="179"/>
      <c r="GG803" s="179"/>
      <c r="GH803" s="179"/>
      <c r="GI803" s="179"/>
      <c r="GJ803" s="179"/>
      <c r="GK803" s="179"/>
      <c r="GL803" s="179"/>
      <c r="GM803" s="179"/>
      <c r="GN803" s="179"/>
      <c r="GO803" s="179"/>
      <c r="GP803" s="179"/>
      <c r="GQ803" s="179"/>
      <c r="GR803" s="179"/>
      <c r="GS803" s="179"/>
    </row>
    <row r="804" spans="1:20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c r="FT804" s="179"/>
      <c r="FU804" s="179"/>
      <c r="FV804" s="179"/>
      <c r="FW804" s="179"/>
      <c r="FX804" s="179"/>
      <c r="FY804" s="179"/>
      <c r="FZ804" s="179"/>
      <c r="GA804" s="179"/>
      <c r="GB804" s="179"/>
      <c r="GC804" s="179"/>
      <c r="GD804" s="179"/>
      <c r="GE804" s="179"/>
      <c r="GF804" s="179"/>
      <c r="GG804" s="179"/>
      <c r="GH804" s="179"/>
      <c r="GI804" s="179"/>
      <c r="GJ804" s="179"/>
      <c r="GK804" s="179"/>
      <c r="GL804" s="179"/>
      <c r="GM804" s="179"/>
      <c r="GN804" s="179"/>
      <c r="GO804" s="179"/>
      <c r="GP804" s="179"/>
      <c r="GQ804" s="179"/>
      <c r="GR804" s="179"/>
      <c r="GS804" s="179"/>
    </row>
    <row r="805" spans="1:20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c r="FT805" s="179"/>
      <c r="FU805" s="179"/>
      <c r="FV805" s="179"/>
      <c r="FW805" s="179"/>
      <c r="FX805" s="179"/>
      <c r="FY805" s="179"/>
      <c r="FZ805" s="179"/>
      <c r="GA805" s="179"/>
      <c r="GB805" s="179"/>
      <c r="GC805" s="179"/>
      <c r="GD805" s="179"/>
      <c r="GE805" s="179"/>
      <c r="GF805" s="179"/>
      <c r="GG805" s="179"/>
      <c r="GH805" s="179"/>
      <c r="GI805" s="179"/>
      <c r="GJ805" s="179"/>
      <c r="GK805" s="179"/>
      <c r="GL805" s="179"/>
      <c r="GM805" s="179"/>
      <c r="GN805" s="179"/>
      <c r="GO805" s="179"/>
      <c r="GP805" s="179"/>
      <c r="GQ805" s="179"/>
      <c r="GR805" s="179"/>
      <c r="GS805" s="179"/>
    </row>
    <row r="806" spans="1:20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c r="FT806" s="179"/>
      <c r="FU806" s="179"/>
      <c r="FV806" s="179"/>
      <c r="FW806" s="179"/>
      <c r="FX806" s="179"/>
      <c r="FY806" s="179"/>
      <c r="FZ806" s="179"/>
      <c r="GA806" s="179"/>
      <c r="GB806" s="179"/>
      <c r="GC806" s="179"/>
      <c r="GD806" s="179"/>
      <c r="GE806" s="179"/>
      <c r="GF806" s="179"/>
      <c r="GG806" s="179"/>
      <c r="GH806" s="179"/>
      <c r="GI806" s="179"/>
      <c r="GJ806" s="179"/>
      <c r="GK806" s="179"/>
      <c r="GL806" s="179"/>
      <c r="GM806" s="179"/>
      <c r="GN806" s="179"/>
      <c r="GO806" s="179"/>
      <c r="GP806" s="179"/>
      <c r="GQ806" s="179"/>
      <c r="GR806" s="179"/>
      <c r="GS806" s="179"/>
    </row>
    <row r="807" spans="1:20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c r="FT807" s="179"/>
      <c r="FU807" s="179"/>
      <c r="FV807" s="179"/>
      <c r="FW807" s="179"/>
      <c r="FX807" s="179"/>
      <c r="FY807" s="179"/>
      <c r="FZ807" s="179"/>
      <c r="GA807" s="179"/>
      <c r="GB807" s="179"/>
      <c r="GC807" s="179"/>
      <c r="GD807" s="179"/>
      <c r="GE807" s="179"/>
      <c r="GF807" s="179"/>
      <c r="GG807" s="179"/>
      <c r="GH807" s="179"/>
      <c r="GI807" s="179"/>
      <c r="GJ807" s="179"/>
      <c r="GK807" s="179"/>
      <c r="GL807" s="179"/>
      <c r="GM807" s="179"/>
      <c r="GN807" s="179"/>
      <c r="GO807" s="179"/>
      <c r="GP807" s="179"/>
      <c r="GQ807" s="179"/>
      <c r="GR807" s="179"/>
      <c r="GS807" s="179"/>
    </row>
    <row r="808" spans="1:20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c r="FT808" s="179"/>
      <c r="FU808" s="179"/>
      <c r="FV808" s="179"/>
      <c r="FW808" s="179"/>
      <c r="FX808" s="179"/>
      <c r="FY808" s="179"/>
      <c r="FZ808" s="179"/>
      <c r="GA808" s="179"/>
      <c r="GB808" s="179"/>
      <c r="GC808" s="179"/>
      <c r="GD808" s="179"/>
      <c r="GE808" s="179"/>
      <c r="GF808" s="179"/>
      <c r="GG808" s="179"/>
      <c r="GH808" s="179"/>
      <c r="GI808" s="179"/>
      <c r="GJ808" s="179"/>
      <c r="GK808" s="179"/>
      <c r="GL808" s="179"/>
      <c r="GM808" s="179"/>
      <c r="GN808" s="179"/>
      <c r="GO808" s="179"/>
      <c r="GP808" s="179"/>
      <c r="GQ808" s="179"/>
      <c r="GR808" s="179"/>
      <c r="GS808" s="179"/>
    </row>
    <row r="809" spans="1:20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c r="FT809" s="179"/>
      <c r="FU809" s="179"/>
      <c r="FV809" s="179"/>
      <c r="FW809" s="179"/>
      <c r="FX809" s="179"/>
      <c r="FY809" s="179"/>
      <c r="FZ809" s="179"/>
      <c r="GA809" s="179"/>
      <c r="GB809" s="179"/>
      <c r="GC809" s="179"/>
      <c r="GD809" s="179"/>
      <c r="GE809" s="179"/>
      <c r="GF809" s="179"/>
      <c r="GG809" s="179"/>
      <c r="GH809" s="179"/>
      <c r="GI809" s="179"/>
      <c r="GJ809" s="179"/>
      <c r="GK809" s="179"/>
      <c r="GL809" s="179"/>
      <c r="GM809" s="179"/>
      <c r="GN809" s="179"/>
      <c r="GO809" s="179"/>
      <c r="GP809" s="179"/>
      <c r="GQ809" s="179"/>
      <c r="GR809" s="179"/>
      <c r="GS809" s="179"/>
    </row>
    <row r="810" spans="1:20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c r="FT810" s="179"/>
      <c r="FU810" s="179"/>
      <c r="FV810" s="179"/>
      <c r="FW810" s="179"/>
      <c r="FX810" s="179"/>
      <c r="FY810" s="179"/>
      <c r="FZ810" s="179"/>
      <c r="GA810" s="179"/>
      <c r="GB810" s="179"/>
      <c r="GC810" s="179"/>
      <c r="GD810" s="179"/>
      <c r="GE810" s="179"/>
      <c r="GF810" s="179"/>
      <c r="GG810" s="179"/>
      <c r="GH810" s="179"/>
      <c r="GI810" s="179"/>
      <c r="GJ810" s="179"/>
      <c r="GK810" s="179"/>
      <c r="GL810" s="179"/>
      <c r="GM810" s="179"/>
      <c r="GN810" s="179"/>
      <c r="GO810" s="179"/>
      <c r="GP810" s="179"/>
      <c r="GQ810" s="179"/>
      <c r="GR810" s="179"/>
      <c r="GS810" s="179"/>
    </row>
    <row r="811" spans="1:20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c r="FT811" s="179"/>
      <c r="FU811" s="179"/>
      <c r="FV811" s="179"/>
      <c r="FW811" s="179"/>
      <c r="FX811" s="179"/>
      <c r="FY811" s="179"/>
      <c r="FZ811" s="179"/>
      <c r="GA811" s="179"/>
      <c r="GB811" s="179"/>
      <c r="GC811" s="179"/>
      <c r="GD811" s="179"/>
      <c r="GE811" s="179"/>
      <c r="GF811" s="179"/>
      <c r="GG811" s="179"/>
      <c r="GH811" s="179"/>
      <c r="GI811" s="179"/>
      <c r="GJ811" s="179"/>
      <c r="GK811" s="179"/>
      <c r="GL811" s="179"/>
      <c r="GM811" s="179"/>
      <c r="GN811" s="179"/>
      <c r="GO811" s="179"/>
      <c r="GP811" s="179"/>
      <c r="GQ811" s="179"/>
      <c r="GR811" s="179"/>
      <c r="GS811" s="179"/>
    </row>
    <row r="812" spans="1:20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c r="FT812" s="179"/>
      <c r="FU812" s="179"/>
      <c r="FV812" s="179"/>
      <c r="FW812" s="179"/>
      <c r="FX812" s="179"/>
      <c r="FY812" s="179"/>
      <c r="FZ812" s="179"/>
      <c r="GA812" s="179"/>
      <c r="GB812" s="179"/>
      <c r="GC812" s="179"/>
      <c r="GD812" s="179"/>
      <c r="GE812" s="179"/>
      <c r="GF812" s="179"/>
      <c r="GG812" s="179"/>
      <c r="GH812" s="179"/>
      <c r="GI812" s="179"/>
      <c r="GJ812" s="179"/>
      <c r="GK812" s="179"/>
      <c r="GL812" s="179"/>
      <c r="GM812" s="179"/>
      <c r="GN812" s="179"/>
      <c r="GO812" s="179"/>
      <c r="GP812" s="179"/>
      <c r="GQ812" s="179"/>
      <c r="GR812" s="179"/>
      <c r="GS812" s="179"/>
    </row>
    <row r="813" spans="1:20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c r="FT813" s="179"/>
      <c r="FU813" s="179"/>
      <c r="FV813" s="179"/>
      <c r="FW813" s="179"/>
      <c r="FX813" s="179"/>
      <c r="FY813" s="179"/>
      <c r="FZ813" s="179"/>
      <c r="GA813" s="179"/>
      <c r="GB813" s="179"/>
      <c r="GC813" s="179"/>
      <c r="GD813" s="179"/>
      <c r="GE813" s="179"/>
      <c r="GF813" s="179"/>
      <c r="GG813" s="179"/>
      <c r="GH813" s="179"/>
      <c r="GI813" s="179"/>
      <c r="GJ813" s="179"/>
      <c r="GK813" s="179"/>
      <c r="GL813" s="179"/>
      <c r="GM813" s="179"/>
      <c r="GN813" s="179"/>
      <c r="GO813" s="179"/>
      <c r="GP813" s="179"/>
      <c r="GQ813" s="179"/>
      <c r="GR813" s="179"/>
      <c r="GS813" s="179"/>
    </row>
    <row r="814" spans="1:20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c r="FT814" s="179"/>
      <c r="FU814" s="179"/>
      <c r="FV814" s="179"/>
      <c r="FW814" s="179"/>
      <c r="FX814" s="179"/>
      <c r="FY814" s="179"/>
      <c r="FZ814" s="179"/>
      <c r="GA814" s="179"/>
      <c r="GB814" s="179"/>
      <c r="GC814" s="179"/>
      <c r="GD814" s="179"/>
      <c r="GE814" s="179"/>
      <c r="GF814" s="179"/>
      <c r="GG814" s="179"/>
      <c r="GH814" s="179"/>
      <c r="GI814" s="179"/>
      <c r="GJ814" s="179"/>
      <c r="GK814" s="179"/>
      <c r="GL814" s="179"/>
      <c r="GM814" s="179"/>
      <c r="GN814" s="179"/>
      <c r="GO814" s="179"/>
      <c r="GP814" s="179"/>
      <c r="GQ814" s="179"/>
      <c r="GR814" s="179"/>
      <c r="GS814" s="179"/>
    </row>
    <row r="815" spans="1:20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c r="FT815" s="179"/>
      <c r="FU815" s="179"/>
      <c r="FV815" s="179"/>
      <c r="FW815" s="179"/>
      <c r="FX815" s="179"/>
      <c r="FY815" s="179"/>
      <c r="FZ815" s="179"/>
      <c r="GA815" s="179"/>
      <c r="GB815" s="179"/>
      <c r="GC815" s="179"/>
      <c r="GD815" s="179"/>
      <c r="GE815" s="179"/>
      <c r="GF815" s="179"/>
      <c r="GG815" s="179"/>
      <c r="GH815" s="179"/>
      <c r="GI815" s="179"/>
      <c r="GJ815" s="179"/>
      <c r="GK815" s="179"/>
      <c r="GL815" s="179"/>
      <c r="GM815" s="179"/>
      <c r="GN815" s="179"/>
      <c r="GO815" s="179"/>
      <c r="GP815" s="179"/>
      <c r="GQ815" s="179"/>
      <c r="GR815" s="179"/>
      <c r="GS815" s="179"/>
    </row>
    <row r="816" spans="1:20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c r="FT816" s="179"/>
      <c r="FU816" s="179"/>
      <c r="FV816" s="179"/>
      <c r="FW816" s="179"/>
      <c r="FX816" s="179"/>
      <c r="FY816" s="179"/>
      <c r="FZ816" s="179"/>
      <c r="GA816" s="179"/>
      <c r="GB816" s="179"/>
      <c r="GC816" s="179"/>
      <c r="GD816" s="179"/>
      <c r="GE816" s="179"/>
      <c r="GF816" s="179"/>
      <c r="GG816" s="179"/>
      <c r="GH816" s="179"/>
      <c r="GI816" s="179"/>
      <c r="GJ816" s="179"/>
      <c r="GK816" s="179"/>
      <c r="GL816" s="179"/>
      <c r="GM816" s="179"/>
      <c r="GN816" s="179"/>
      <c r="GO816" s="179"/>
      <c r="GP816" s="179"/>
      <c r="GQ816" s="179"/>
      <c r="GR816" s="179"/>
      <c r="GS816" s="179"/>
    </row>
    <row r="817" spans="1:20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c r="FT817" s="179"/>
      <c r="FU817" s="179"/>
      <c r="FV817" s="179"/>
      <c r="FW817" s="179"/>
      <c r="FX817" s="179"/>
      <c r="FY817" s="179"/>
      <c r="FZ817" s="179"/>
      <c r="GA817" s="179"/>
      <c r="GB817" s="179"/>
      <c r="GC817" s="179"/>
      <c r="GD817" s="179"/>
      <c r="GE817" s="179"/>
      <c r="GF817" s="179"/>
      <c r="GG817" s="179"/>
      <c r="GH817" s="179"/>
      <c r="GI817" s="179"/>
      <c r="GJ817" s="179"/>
      <c r="GK817" s="179"/>
      <c r="GL817" s="179"/>
      <c r="GM817" s="179"/>
      <c r="GN817" s="179"/>
      <c r="GO817" s="179"/>
      <c r="GP817" s="179"/>
      <c r="GQ817" s="179"/>
      <c r="GR817" s="179"/>
      <c r="GS817" s="179"/>
    </row>
    <row r="818" spans="1:20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c r="FT818" s="179"/>
      <c r="FU818" s="179"/>
      <c r="FV818" s="179"/>
      <c r="FW818" s="179"/>
      <c r="FX818" s="179"/>
      <c r="FY818" s="179"/>
      <c r="FZ818" s="179"/>
      <c r="GA818" s="179"/>
      <c r="GB818" s="179"/>
      <c r="GC818" s="179"/>
      <c r="GD818" s="179"/>
      <c r="GE818" s="179"/>
      <c r="GF818" s="179"/>
      <c r="GG818" s="179"/>
      <c r="GH818" s="179"/>
      <c r="GI818" s="179"/>
      <c r="GJ818" s="179"/>
      <c r="GK818" s="179"/>
      <c r="GL818" s="179"/>
      <c r="GM818" s="179"/>
      <c r="GN818" s="179"/>
      <c r="GO818" s="179"/>
      <c r="GP818" s="179"/>
      <c r="GQ818" s="179"/>
      <c r="GR818" s="179"/>
      <c r="GS818" s="179"/>
    </row>
    <row r="819" spans="1:20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c r="FT819" s="179"/>
      <c r="FU819" s="179"/>
      <c r="FV819" s="179"/>
      <c r="FW819" s="179"/>
      <c r="FX819" s="179"/>
      <c r="FY819" s="179"/>
      <c r="FZ819" s="179"/>
      <c r="GA819" s="179"/>
      <c r="GB819" s="179"/>
      <c r="GC819" s="179"/>
      <c r="GD819" s="179"/>
      <c r="GE819" s="179"/>
      <c r="GF819" s="179"/>
      <c r="GG819" s="179"/>
      <c r="GH819" s="179"/>
      <c r="GI819" s="179"/>
      <c r="GJ819" s="179"/>
      <c r="GK819" s="179"/>
      <c r="GL819" s="179"/>
      <c r="GM819" s="179"/>
      <c r="GN819" s="179"/>
      <c r="GO819" s="179"/>
      <c r="GP819" s="179"/>
      <c r="GQ819" s="179"/>
      <c r="GR819" s="179"/>
      <c r="GS819" s="179"/>
    </row>
    <row r="820" spans="1:20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c r="FT820" s="179"/>
      <c r="FU820" s="179"/>
      <c r="FV820" s="179"/>
      <c r="FW820" s="179"/>
      <c r="FX820" s="179"/>
      <c r="FY820" s="179"/>
      <c r="FZ820" s="179"/>
      <c r="GA820" s="179"/>
      <c r="GB820" s="179"/>
      <c r="GC820" s="179"/>
      <c r="GD820" s="179"/>
      <c r="GE820" s="179"/>
      <c r="GF820" s="179"/>
      <c r="GG820" s="179"/>
      <c r="GH820" s="179"/>
      <c r="GI820" s="179"/>
      <c r="GJ820" s="179"/>
      <c r="GK820" s="179"/>
      <c r="GL820" s="179"/>
      <c r="GM820" s="179"/>
      <c r="GN820" s="179"/>
      <c r="GO820" s="179"/>
      <c r="GP820" s="179"/>
      <c r="GQ820" s="179"/>
      <c r="GR820" s="179"/>
      <c r="GS820" s="179"/>
    </row>
    <row r="821" spans="1:20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c r="FT821" s="179"/>
      <c r="FU821" s="179"/>
      <c r="FV821" s="179"/>
      <c r="FW821" s="179"/>
      <c r="FX821" s="179"/>
      <c r="FY821" s="179"/>
      <c r="FZ821" s="179"/>
      <c r="GA821" s="179"/>
      <c r="GB821" s="179"/>
      <c r="GC821" s="179"/>
      <c r="GD821" s="179"/>
      <c r="GE821" s="179"/>
      <c r="GF821" s="179"/>
      <c r="GG821" s="179"/>
      <c r="GH821" s="179"/>
      <c r="GI821" s="179"/>
      <c r="GJ821" s="179"/>
      <c r="GK821" s="179"/>
      <c r="GL821" s="179"/>
      <c r="GM821" s="179"/>
      <c r="GN821" s="179"/>
      <c r="GO821" s="179"/>
      <c r="GP821" s="179"/>
      <c r="GQ821" s="179"/>
      <c r="GR821" s="179"/>
      <c r="GS821" s="179"/>
    </row>
    <row r="822" spans="1:20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c r="FT822" s="179"/>
      <c r="FU822" s="179"/>
      <c r="FV822" s="179"/>
      <c r="FW822" s="179"/>
      <c r="FX822" s="179"/>
      <c r="FY822" s="179"/>
      <c r="FZ822" s="179"/>
      <c r="GA822" s="179"/>
      <c r="GB822" s="179"/>
      <c r="GC822" s="179"/>
      <c r="GD822" s="179"/>
      <c r="GE822" s="179"/>
      <c r="GF822" s="179"/>
      <c r="GG822" s="179"/>
      <c r="GH822" s="179"/>
      <c r="GI822" s="179"/>
      <c r="GJ822" s="179"/>
      <c r="GK822" s="179"/>
      <c r="GL822" s="179"/>
      <c r="GM822" s="179"/>
      <c r="GN822" s="179"/>
      <c r="GO822" s="179"/>
      <c r="GP822" s="179"/>
      <c r="GQ822" s="179"/>
      <c r="GR822" s="179"/>
      <c r="GS822" s="179"/>
    </row>
    <row r="823" spans="1:20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c r="FT823" s="179"/>
      <c r="FU823" s="179"/>
      <c r="FV823" s="179"/>
      <c r="FW823" s="179"/>
      <c r="FX823" s="179"/>
      <c r="FY823" s="179"/>
      <c r="FZ823" s="179"/>
      <c r="GA823" s="179"/>
      <c r="GB823" s="179"/>
      <c r="GC823" s="179"/>
      <c r="GD823" s="179"/>
      <c r="GE823" s="179"/>
      <c r="GF823" s="179"/>
      <c r="GG823" s="179"/>
      <c r="GH823" s="179"/>
      <c r="GI823" s="179"/>
      <c r="GJ823" s="179"/>
      <c r="GK823" s="179"/>
      <c r="GL823" s="179"/>
      <c r="GM823" s="179"/>
      <c r="GN823" s="179"/>
      <c r="GO823" s="179"/>
      <c r="GP823" s="179"/>
      <c r="GQ823" s="179"/>
      <c r="GR823" s="179"/>
      <c r="GS823" s="179"/>
    </row>
    <row r="824" spans="1:20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c r="FT824" s="179"/>
      <c r="FU824" s="179"/>
      <c r="FV824" s="179"/>
      <c r="FW824" s="179"/>
      <c r="FX824" s="179"/>
      <c r="FY824" s="179"/>
      <c r="FZ824" s="179"/>
      <c r="GA824" s="179"/>
      <c r="GB824" s="179"/>
      <c r="GC824" s="179"/>
      <c r="GD824" s="179"/>
      <c r="GE824" s="179"/>
      <c r="GF824" s="179"/>
      <c r="GG824" s="179"/>
      <c r="GH824" s="179"/>
      <c r="GI824" s="179"/>
      <c r="GJ824" s="179"/>
      <c r="GK824" s="179"/>
      <c r="GL824" s="179"/>
      <c r="GM824" s="179"/>
      <c r="GN824" s="179"/>
      <c r="GO824" s="179"/>
      <c r="GP824" s="179"/>
      <c r="GQ824" s="179"/>
      <c r="GR824" s="179"/>
      <c r="GS824" s="179"/>
    </row>
    <row r="825" spans="1:20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c r="FT825" s="179"/>
      <c r="FU825" s="179"/>
      <c r="FV825" s="179"/>
      <c r="FW825" s="179"/>
      <c r="FX825" s="179"/>
      <c r="FY825" s="179"/>
      <c r="FZ825" s="179"/>
      <c r="GA825" s="179"/>
      <c r="GB825" s="179"/>
      <c r="GC825" s="179"/>
      <c r="GD825" s="179"/>
      <c r="GE825" s="179"/>
      <c r="GF825" s="179"/>
      <c r="GG825" s="179"/>
      <c r="GH825" s="179"/>
      <c r="GI825" s="179"/>
      <c r="GJ825" s="179"/>
      <c r="GK825" s="179"/>
      <c r="GL825" s="179"/>
      <c r="GM825" s="179"/>
      <c r="GN825" s="179"/>
      <c r="GO825" s="179"/>
      <c r="GP825" s="179"/>
      <c r="GQ825" s="179"/>
      <c r="GR825" s="179"/>
      <c r="GS825" s="179"/>
    </row>
    <row r="826" spans="1:20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c r="FT826" s="179"/>
      <c r="FU826" s="179"/>
      <c r="FV826" s="179"/>
      <c r="FW826" s="179"/>
      <c r="FX826" s="179"/>
      <c r="FY826" s="179"/>
      <c r="FZ826" s="179"/>
      <c r="GA826" s="179"/>
      <c r="GB826" s="179"/>
      <c r="GC826" s="179"/>
      <c r="GD826" s="179"/>
      <c r="GE826" s="179"/>
      <c r="GF826" s="179"/>
      <c r="GG826" s="179"/>
      <c r="GH826" s="179"/>
      <c r="GI826" s="179"/>
      <c r="GJ826" s="179"/>
      <c r="GK826" s="179"/>
      <c r="GL826" s="179"/>
      <c r="GM826" s="179"/>
      <c r="GN826" s="179"/>
      <c r="GO826" s="179"/>
      <c r="GP826" s="179"/>
      <c r="GQ826" s="179"/>
      <c r="GR826" s="179"/>
      <c r="GS826" s="179"/>
    </row>
    <row r="827" spans="1:20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c r="FT827" s="179"/>
      <c r="FU827" s="179"/>
      <c r="FV827" s="179"/>
      <c r="FW827" s="179"/>
      <c r="FX827" s="179"/>
      <c r="FY827" s="179"/>
      <c r="FZ827" s="179"/>
      <c r="GA827" s="179"/>
      <c r="GB827" s="179"/>
      <c r="GC827" s="179"/>
      <c r="GD827" s="179"/>
      <c r="GE827" s="179"/>
      <c r="GF827" s="179"/>
      <c r="GG827" s="179"/>
      <c r="GH827" s="179"/>
      <c r="GI827" s="179"/>
      <c r="GJ827" s="179"/>
      <c r="GK827" s="179"/>
      <c r="GL827" s="179"/>
      <c r="GM827" s="179"/>
      <c r="GN827" s="179"/>
      <c r="GO827" s="179"/>
      <c r="GP827" s="179"/>
      <c r="GQ827" s="179"/>
      <c r="GR827" s="179"/>
      <c r="GS827" s="179"/>
    </row>
    <row r="828" spans="1:20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c r="FT828" s="179"/>
      <c r="FU828" s="179"/>
      <c r="FV828" s="179"/>
      <c r="FW828" s="179"/>
      <c r="FX828" s="179"/>
      <c r="FY828" s="179"/>
      <c r="FZ828" s="179"/>
      <c r="GA828" s="179"/>
      <c r="GB828" s="179"/>
      <c r="GC828" s="179"/>
      <c r="GD828" s="179"/>
      <c r="GE828" s="179"/>
      <c r="GF828" s="179"/>
      <c r="GG828" s="179"/>
      <c r="GH828" s="179"/>
      <c r="GI828" s="179"/>
      <c r="GJ828" s="179"/>
      <c r="GK828" s="179"/>
      <c r="GL828" s="179"/>
      <c r="GM828" s="179"/>
      <c r="GN828" s="179"/>
      <c r="GO828" s="179"/>
      <c r="GP828" s="179"/>
      <c r="GQ828" s="179"/>
      <c r="GR828" s="179"/>
      <c r="GS828" s="179"/>
    </row>
    <row r="829" spans="1:20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c r="FT829" s="179"/>
      <c r="FU829" s="179"/>
      <c r="FV829" s="179"/>
      <c r="FW829" s="179"/>
      <c r="FX829" s="179"/>
      <c r="FY829" s="179"/>
      <c r="FZ829" s="179"/>
      <c r="GA829" s="179"/>
      <c r="GB829" s="179"/>
      <c r="GC829" s="179"/>
      <c r="GD829" s="179"/>
      <c r="GE829" s="179"/>
      <c r="GF829" s="179"/>
      <c r="GG829" s="179"/>
      <c r="GH829" s="179"/>
      <c r="GI829" s="179"/>
      <c r="GJ829" s="179"/>
      <c r="GK829" s="179"/>
      <c r="GL829" s="179"/>
      <c r="GM829" s="179"/>
      <c r="GN829" s="179"/>
      <c r="GO829" s="179"/>
      <c r="GP829" s="179"/>
      <c r="GQ829" s="179"/>
      <c r="GR829" s="179"/>
      <c r="GS829" s="179"/>
    </row>
    <row r="830" spans="1:20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c r="FT830" s="179"/>
      <c r="FU830" s="179"/>
      <c r="FV830" s="179"/>
      <c r="FW830" s="179"/>
      <c r="FX830" s="179"/>
      <c r="FY830" s="179"/>
      <c r="FZ830" s="179"/>
      <c r="GA830" s="179"/>
      <c r="GB830" s="179"/>
      <c r="GC830" s="179"/>
      <c r="GD830" s="179"/>
      <c r="GE830" s="179"/>
      <c r="GF830" s="179"/>
      <c r="GG830" s="179"/>
      <c r="GH830" s="179"/>
      <c r="GI830" s="179"/>
      <c r="GJ830" s="179"/>
      <c r="GK830" s="179"/>
      <c r="GL830" s="179"/>
      <c r="GM830" s="179"/>
      <c r="GN830" s="179"/>
      <c r="GO830" s="179"/>
      <c r="GP830" s="179"/>
      <c r="GQ830" s="179"/>
      <c r="GR830" s="179"/>
      <c r="GS830" s="179"/>
    </row>
    <row r="831" spans="1:20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c r="FT831" s="179"/>
      <c r="FU831" s="179"/>
      <c r="FV831" s="179"/>
      <c r="FW831" s="179"/>
      <c r="FX831" s="179"/>
      <c r="FY831" s="179"/>
      <c r="FZ831" s="179"/>
      <c r="GA831" s="179"/>
      <c r="GB831" s="179"/>
      <c r="GC831" s="179"/>
      <c r="GD831" s="179"/>
      <c r="GE831" s="179"/>
      <c r="GF831" s="179"/>
      <c r="GG831" s="179"/>
      <c r="GH831" s="179"/>
      <c r="GI831" s="179"/>
      <c r="GJ831" s="179"/>
      <c r="GK831" s="179"/>
      <c r="GL831" s="179"/>
      <c r="GM831" s="179"/>
      <c r="GN831" s="179"/>
      <c r="GO831" s="179"/>
      <c r="GP831" s="179"/>
      <c r="GQ831" s="179"/>
      <c r="GR831" s="179"/>
      <c r="GS831" s="179"/>
    </row>
    <row r="832" spans="1:20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c r="FT832" s="179"/>
      <c r="FU832" s="179"/>
      <c r="FV832" s="179"/>
      <c r="FW832" s="179"/>
      <c r="FX832" s="179"/>
      <c r="FY832" s="179"/>
      <c r="FZ832" s="179"/>
      <c r="GA832" s="179"/>
      <c r="GB832" s="179"/>
      <c r="GC832" s="179"/>
      <c r="GD832" s="179"/>
      <c r="GE832" s="179"/>
      <c r="GF832" s="179"/>
      <c r="GG832" s="179"/>
      <c r="GH832" s="179"/>
      <c r="GI832" s="179"/>
      <c r="GJ832" s="179"/>
      <c r="GK832" s="179"/>
      <c r="GL832" s="179"/>
      <c r="GM832" s="179"/>
      <c r="GN832" s="179"/>
      <c r="GO832" s="179"/>
      <c r="GP832" s="179"/>
      <c r="GQ832" s="179"/>
      <c r="GR832" s="179"/>
      <c r="GS832" s="179"/>
    </row>
    <row r="833" spans="1:20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c r="FT833" s="179"/>
      <c r="FU833" s="179"/>
      <c r="FV833" s="179"/>
      <c r="FW833" s="179"/>
      <c r="FX833" s="179"/>
      <c r="FY833" s="179"/>
      <c r="FZ833" s="179"/>
      <c r="GA833" s="179"/>
      <c r="GB833" s="179"/>
      <c r="GC833" s="179"/>
      <c r="GD833" s="179"/>
      <c r="GE833" s="179"/>
      <c r="GF833" s="179"/>
      <c r="GG833" s="179"/>
      <c r="GH833" s="179"/>
      <c r="GI833" s="179"/>
      <c r="GJ833" s="179"/>
      <c r="GK833" s="179"/>
      <c r="GL833" s="179"/>
      <c r="GM833" s="179"/>
      <c r="GN833" s="179"/>
      <c r="GO833" s="179"/>
      <c r="GP833" s="179"/>
      <c r="GQ833" s="179"/>
      <c r="GR833" s="179"/>
      <c r="GS833" s="179"/>
    </row>
    <row r="834" spans="1:20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c r="FT834" s="179"/>
      <c r="FU834" s="179"/>
      <c r="FV834" s="179"/>
      <c r="FW834" s="179"/>
      <c r="FX834" s="179"/>
      <c r="FY834" s="179"/>
      <c r="FZ834" s="179"/>
      <c r="GA834" s="179"/>
      <c r="GB834" s="179"/>
      <c r="GC834" s="179"/>
      <c r="GD834" s="179"/>
      <c r="GE834" s="179"/>
      <c r="GF834" s="179"/>
      <c r="GG834" s="179"/>
      <c r="GH834" s="179"/>
      <c r="GI834" s="179"/>
      <c r="GJ834" s="179"/>
      <c r="GK834" s="179"/>
      <c r="GL834" s="179"/>
      <c r="GM834" s="179"/>
      <c r="GN834" s="179"/>
      <c r="GO834" s="179"/>
      <c r="GP834" s="179"/>
      <c r="GQ834" s="179"/>
      <c r="GR834" s="179"/>
      <c r="GS834" s="179"/>
    </row>
    <row r="835" spans="1:20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c r="FT835" s="179"/>
      <c r="FU835" s="179"/>
      <c r="FV835" s="179"/>
      <c r="FW835" s="179"/>
      <c r="FX835" s="179"/>
      <c r="FY835" s="179"/>
      <c r="FZ835" s="179"/>
      <c r="GA835" s="179"/>
      <c r="GB835" s="179"/>
      <c r="GC835" s="179"/>
      <c r="GD835" s="179"/>
      <c r="GE835" s="179"/>
      <c r="GF835" s="179"/>
      <c r="GG835" s="179"/>
      <c r="GH835" s="179"/>
      <c r="GI835" s="179"/>
      <c r="GJ835" s="179"/>
      <c r="GK835" s="179"/>
      <c r="GL835" s="179"/>
      <c r="GM835" s="179"/>
      <c r="GN835" s="179"/>
      <c r="GO835" s="179"/>
      <c r="GP835" s="179"/>
      <c r="GQ835" s="179"/>
      <c r="GR835" s="179"/>
      <c r="GS835" s="179"/>
    </row>
    <row r="836" spans="1:20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c r="FT836" s="179"/>
      <c r="FU836" s="179"/>
      <c r="FV836" s="179"/>
      <c r="FW836" s="179"/>
      <c r="FX836" s="179"/>
      <c r="FY836" s="179"/>
      <c r="FZ836" s="179"/>
      <c r="GA836" s="179"/>
      <c r="GB836" s="179"/>
      <c r="GC836" s="179"/>
      <c r="GD836" s="179"/>
      <c r="GE836" s="179"/>
      <c r="GF836" s="179"/>
      <c r="GG836" s="179"/>
      <c r="GH836" s="179"/>
      <c r="GI836" s="179"/>
      <c r="GJ836" s="179"/>
      <c r="GK836" s="179"/>
      <c r="GL836" s="179"/>
      <c r="GM836" s="179"/>
      <c r="GN836" s="179"/>
      <c r="GO836" s="179"/>
      <c r="GP836" s="179"/>
      <c r="GQ836" s="179"/>
      <c r="GR836" s="179"/>
      <c r="GS836" s="179"/>
    </row>
    <row r="837" spans="1:20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c r="FT837" s="179"/>
      <c r="FU837" s="179"/>
      <c r="FV837" s="179"/>
      <c r="FW837" s="179"/>
      <c r="FX837" s="179"/>
      <c r="FY837" s="179"/>
      <c r="FZ837" s="179"/>
      <c r="GA837" s="179"/>
      <c r="GB837" s="179"/>
      <c r="GC837" s="179"/>
      <c r="GD837" s="179"/>
      <c r="GE837" s="179"/>
      <c r="GF837" s="179"/>
      <c r="GG837" s="179"/>
      <c r="GH837" s="179"/>
      <c r="GI837" s="179"/>
      <c r="GJ837" s="179"/>
      <c r="GK837" s="179"/>
      <c r="GL837" s="179"/>
      <c r="GM837" s="179"/>
      <c r="GN837" s="179"/>
      <c r="GO837" s="179"/>
      <c r="GP837" s="179"/>
      <c r="GQ837" s="179"/>
      <c r="GR837" s="179"/>
      <c r="GS837" s="179"/>
    </row>
    <row r="838" spans="1:20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c r="FT838" s="179"/>
      <c r="FU838" s="179"/>
      <c r="FV838" s="179"/>
      <c r="FW838" s="179"/>
      <c r="FX838" s="179"/>
      <c r="FY838" s="179"/>
      <c r="FZ838" s="179"/>
      <c r="GA838" s="179"/>
      <c r="GB838" s="179"/>
      <c r="GC838" s="179"/>
      <c r="GD838" s="179"/>
      <c r="GE838" s="179"/>
      <c r="GF838" s="179"/>
      <c r="GG838" s="179"/>
      <c r="GH838" s="179"/>
      <c r="GI838" s="179"/>
      <c r="GJ838" s="179"/>
      <c r="GK838" s="179"/>
      <c r="GL838" s="179"/>
      <c r="GM838" s="179"/>
      <c r="GN838" s="179"/>
      <c r="GO838" s="179"/>
      <c r="GP838" s="179"/>
      <c r="GQ838" s="179"/>
      <c r="GR838" s="179"/>
      <c r="GS838" s="179"/>
    </row>
    <row r="839" spans="1:20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c r="FT839" s="179"/>
      <c r="FU839" s="179"/>
      <c r="FV839" s="179"/>
      <c r="FW839" s="179"/>
      <c r="FX839" s="179"/>
      <c r="FY839" s="179"/>
      <c r="FZ839" s="179"/>
      <c r="GA839" s="179"/>
      <c r="GB839" s="179"/>
      <c r="GC839" s="179"/>
      <c r="GD839" s="179"/>
      <c r="GE839" s="179"/>
      <c r="GF839" s="179"/>
      <c r="GG839" s="179"/>
      <c r="GH839" s="179"/>
      <c r="GI839" s="179"/>
      <c r="GJ839" s="179"/>
      <c r="GK839" s="179"/>
      <c r="GL839" s="179"/>
      <c r="GM839" s="179"/>
      <c r="GN839" s="179"/>
      <c r="GO839" s="179"/>
      <c r="GP839" s="179"/>
      <c r="GQ839" s="179"/>
      <c r="GR839" s="179"/>
      <c r="GS839" s="179"/>
    </row>
    <row r="840" spans="1:20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c r="FT840" s="179"/>
      <c r="FU840" s="179"/>
      <c r="FV840" s="179"/>
      <c r="FW840" s="179"/>
      <c r="FX840" s="179"/>
      <c r="FY840" s="179"/>
      <c r="FZ840" s="179"/>
      <c r="GA840" s="179"/>
      <c r="GB840" s="179"/>
      <c r="GC840" s="179"/>
      <c r="GD840" s="179"/>
      <c r="GE840" s="179"/>
      <c r="GF840" s="179"/>
      <c r="GG840" s="179"/>
      <c r="GH840" s="179"/>
      <c r="GI840" s="179"/>
      <c r="GJ840" s="179"/>
      <c r="GK840" s="179"/>
      <c r="GL840" s="179"/>
      <c r="GM840" s="179"/>
      <c r="GN840" s="179"/>
      <c r="GO840" s="179"/>
      <c r="GP840" s="179"/>
      <c r="GQ840" s="179"/>
      <c r="GR840" s="179"/>
      <c r="GS840" s="179"/>
    </row>
    <row r="841" spans="1:20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c r="FT841" s="179"/>
      <c r="FU841" s="179"/>
      <c r="FV841" s="179"/>
      <c r="FW841" s="179"/>
      <c r="FX841" s="179"/>
      <c r="FY841" s="179"/>
      <c r="FZ841" s="179"/>
      <c r="GA841" s="179"/>
      <c r="GB841" s="179"/>
      <c r="GC841" s="179"/>
      <c r="GD841" s="179"/>
      <c r="GE841" s="179"/>
      <c r="GF841" s="179"/>
      <c r="GG841" s="179"/>
      <c r="GH841" s="179"/>
      <c r="GI841" s="179"/>
      <c r="GJ841" s="179"/>
      <c r="GK841" s="179"/>
      <c r="GL841" s="179"/>
      <c r="GM841" s="179"/>
      <c r="GN841" s="179"/>
      <c r="GO841" s="179"/>
      <c r="GP841" s="179"/>
      <c r="GQ841" s="179"/>
      <c r="GR841" s="179"/>
      <c r="GS841" s="179"/>
    </row>
    <row r="842" spans="1:20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c r="FT842" s="179"/>
      <c r="FU842" s="179"/>
      <c r="FV842" s="179"/>
      <c r="FW842" s="179"/>
      <c r="FX842" s="179"/>
      <c r="FY842" s="179"/>
      <c r="FZ842" s="179"/>
      <c r="GA842" s="179"/>
      <c r="GB842" s="179"/>
      <c r="GC842" s="179"/>
      <c r="GD842" s="179"/>
      <c r="GE842" s="179"/>
      <c r="GF842" s="179"/>
      <c r="GG842" s="179"/>
      <c r="GH842" s="179"/>
      <c r="GI842" s="179"/>
      <c r="GJ842" s="179"/>
      <c r="GK842" s="179"/>
      <c r="GL842" s="179"/>
      <c r="GM842" s="179"/>
      <c r="GN842" s="179"/>
      <c r="GO842" s="179"/>
      <c r="GP842" s="179"/>
      <c r="GQ842" s="179"/>
      <c r="GR842" s="179"/>
      <c r="GS842" s="179"/>
    </row>
    <row r="843" spans="1:20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c r="FT843" s="179"/>
      <c r="FU843" s="179"/>
      <c r="FV843" s="179"/>
      <c r="FW843" s="179"/>
      <c r="FX843" s="179"/>
      <c r="FY843" s="179"/>
      <c r="FZ843" s="179"/>
      <c r="GA843" s="179"/>
      <c r="GB843" s="179"/>
      <c r="GC843" s="179"/>
      <c r="GD843" s="179"/>
      <c r="GE843" s="179"/>
      <c r="GF843" s="179"/>
      <c r="GG843" s="179"/>
      <c r="GH843" s="179"/>
      <c r="GI843" s="179"/>
      <c r="GJ843" s="179"/>
      <c r="GK843" s="179"/>
      <c r="GL843" s="179"/>
      <c r="GM843" s="179"/>
      <c r="GN843" s="179"/>
      <c r="GO843" s="179"/>
      <c r="GP843" s="179"/>
      <c r="GQ843" s="179"/>
      <c r="GR843" s="179"/>
      <c r="GS843" s="179"/>
    </row>
    <row r="844" spans="1:20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c r="FT844" s="179"/>
      <c r="FU844" s="179"/>
      <c r="FV844" s="179"/>
      <c r="FW844" s="179"/>
      <c r="FX844" s="179"/>
      <c r="FY844" s="179"/>
      <c r="FZ844" s="179"/>
      <c r="GA844" s="179"/>
      <c r="GB844" s="179"/>
      <c r="GC844" s="179"/>
      <c r="GD844" s="179"/>
      <c r="GE844" s="179"/>
      <c r="GF844" s="179"/>
      <c r="GG844" s="179"/>
      <c r="GH844" s="179"/>
      <c r="GI844" s="179"/>
      <c r="GJ844" s="179"/>
      <c r="GK844" s="179"/>
      <c r="GL844" s="179"/>
      <c r="GM844" s="179"/>
      <c r="GN844" s="179"/>
      <c r="GO844" s="179"/>
      <c r="GP844" s="179"/>
      <c r="GQ844" s="179"/>
      <c r="GR844" s="179"/>
      <c r="GS844" s="179"/>
    </row>
    <row r="845" spans="1:20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c r="FT845" s="179"/>
      <c r="FU845" s="179"/>
      <c r="FV845" s="179"/>
      <c r="FW845" s="179"/>
      <c r="FX845" s="179"/>
      <c r="FY845" s="179"/>
      <c r="FZ845" s="179"/>
      <c r="GA845" s="179"/>
      <c r="GB845" s="179"/>
      <c r="GC845" s="179"/>
      <c r="GD845" s="179"/>
      <c r="GE845" s="179"/>
      <c r="GF845" s="179"/>
      <c r="GG845" s="179"/>
      <c r="GH845" s="179"/>
      <c r="GI845" s="179"/>
      <c r="GJ845" s="179"/>
      <c r="GK845" s="179"/>
      <c r="GL845" s="179"/>
      <c r="GM845" s="179"/>
      <c r="GN845" s="179"/>
      <c r="GO845" s="179"/>
      <c r="GP845" s="179"/>
      <c r="GQ845" s="179"/>
      <c r="GR845" s="179"/>
      <c r="GS845" s="179"/>
    </row>
    <row r="846" spans="1:20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c r="FT846" s="179"/>
      <c r="FU846" s="179"/>
      <c r="FV846" s="179"/>
      <c r="FW846" s="179"/>
      <c r="FX846" s="179"/>
      <c r="FY846" s="179"/>
      <c r="FZ846" s="179"/>
      <c r="GA846" s="179"/>
      <c r="GB846" s="179"/>
      <c r="GC846" s="179"/>
      <c r="GD846" s="179"/>
      <c r="GE846" s="179"/>
      <c r="GF846" s="179"/>
      <c r="GG846" s="179"/>
      <c r="GH846" s="179"/>
      <c r="GI846" s="179"/>
      <c r="GJ846" s="179"/>
      <c r="GK846" s="179"/>
      <c r="GL846" s="179"/>
      <c r="GM846" s="179"/>
      <c r="GN846" s="179"/>
      <c r="GO846" s="179"/>
      <c r="GP846" s="179"/>
      <c r="GQ846" s="179"/>
      <c r="GR846" s="179"/>
      <c r="GS846" s="179"/>
    </row>
    <row r="847" spans="1:20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c r="EF847" s="179"/>
      <c r="EG847" s="179"/>
      <c r="EH847" s="179"/>
      <c r="EI847" s="179"/>
      <c r="EJ847" s="179"/>
      <c r="EK847" s="179"/>
      <c r="EL847" s="179"/>
      <c r="EM847" s="179"/>
      <c r="EN847" s="179"/>
      <c r="EO847" s="179"/>
      <c r="EP847" s="179"/>
      <c r="EQ847" s="179"/>
      <c r="ER847" s="179"/>
      <c r="ES847" s="179"/>
      <c r="ET847" s="179"/>
      <c r="EU847" s="179"/>
      <c r="EV847" s="179"/>
      <c r="EW847" s="179"/>
      <c r="EX847" s="179"/>
      <c r="EY847" s="179"/>
      <c r="EZ847" s="179"/>
      <c r="FA847" s="179"/>
      <c r="FB847" s="179"/>
      <c r="FC847" s="179"/>
      <c r="FD847" s="179"/>
      <c r="FE847" s="179"/>
      <c r="FF847" s="179"/>
      <c r="FG847" s="179"/>
      <c r="FH847" s="179"/>
      <c r="FI847" s="179"/>
      <c r="FJ847" s="179"/>
      <c r="FK847" s="179"/>
      <c r="FL847" s="179"/>
      <c r="FM847" s="179"/>
      <c r="FN847" s="179"/>
      <c r="FO847" s="179"/>
      <c r="FP847" s="179"/>
      <c r="FQ847" s="179"/>
      <c r="FR847" s="179"/>
      <c r="FS847" s="179"/>
      <c r="FT847" s="179"/>
      <c r="FU847" s="179"/>
      <c r="FV847" s="179"/>
      <c r="FW847" s="179"/>
      <c r="FX847" s="179"/>
      <c r="FY847" s="179"/>
      <c r="FZ847" s="179"/>
      <c r="GA847" s="179"/>
      <c r="GB847" s="179"/>
      <c r="GC847" s="179"/>
      <c r="GD847" s="179"/>
      <c r="GE847" s="179"/>
      <c r="GF847" s="179"/>
      <c r="GG847" s="179"/>
      <c r="GH847" s="179"/>
      <c r="GI847" s="179"/>
      <c r="GJ847" s="179"/>
      <c r="GK847" s="179"/>
      <c r="GL847" s="179"/>
      <c r="GM847" s="179"/>
      <c r="GN847" s="179"/>
      <c r="GO847" s="179"/>
      <c r="GP847" s="179"/>
      <c r="GQ847" s="179"/>
      <c r="GR847" s="179"/>
      <c r="GS847" s="179"/>
    </row>
    <row r="848" spans="1:20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79"/>
      <c r="EE848" s="179"/>
      <c r="EF848" s="179"/>
      <c r="EG848" s="179"/>
      <c r="EH848" s="179"/>
      <c r="EI848" s="179"/>
      <c r="EJ848" s="179"/>
      <c r="EK848" s="179"/>
      <c r="EL848" s="179"/>
      <c r="EM848" s="179"/>
      <c r="EN848" s="179"/>
      <c r="EO848" s="179"/>
      <c r="EP848" s="179"/>
      <c r="EQ848" s="179"/>
      <c r="ER848" s="179"/>
      <c r="ES848" s="179"/>
      <c r="ET848" s="179"/>
      <c r="EU848" s="179"/>
      <c r="EV848" s="179"/>
      <c r="EW848" s="179"/>
      <c r="EX848" s="179"/>
      <c r="EY848" s="179"/>
      <c r="EZ848" s="179"/>
      <c r="FA848" s="179"/>
      <c r="FB848" s="179"/>
      <c r="FC848" s="179"/>
      <c r="FD848" s="179"/>
      <c r="FE848" s="179"/>
      <c r="FF848" s="179"/>
      <c r="FG848" s="179"/>
      <c r="FH848" s="179"/>
      <c r="FI848" s="179"/>
      <c r="FJ848" s="179"/>
      <c r="FK848" s="179"/>
      <c r="FL848" s="179"/>
      <c r="FM848" s="179"/>
      <c r="FN848" s="179"/>
      <c r="FO848" s="179"/>
      <c r="FP848" s="179"/>
      <c r="FQ848" s="179"/>
      <c r="FR848" s="179"/>
      <c r="FS848" s="179"/>
      <c r="FT848" s="179"/>
      <c r="FU848" s="179"/>
      <c r="FV848" s="179"/>
      <c r="FW848" s="179"/>
      <c r="FX848" s="179"/>
      <c r="FY848" s="179"/>
      <c r="FZ848" s="179"/>
      <c r="GA848" s="179"/>
      <c r="GB848" s="179"/>
      <c r="GC848" s="179"/>
      <c r="GD848" s="179"/>
      <c r="GE848" s="179"/>
      <c r="GF848" s="179"/>
      <c r="GG848" s="179"/>
      <c r="GH848" s="179"/>
      <c r="GI848" s="179"/>
      <c r="GJ848" s="179"/>
      <c r="GK848" s="179"/>
      <c r="GL848" s="179"/>
      <c r="GM848" s="179"/>
      <c r="GN848" s="179"/>
      <c r="GO848" s="179"/>
      <c r="GP848" s="179"/>
      <c r="GQ848" s="179"/>
      <c r="GR848" s="179"/>
      <c r="GS848" s="179"/>
    </row>
    <row r="849" spans="1:20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c r="CA849" s="179"/>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79"/>
      <c r="EE849" s="179"/>
      <c r="EF849" s="179"/>
      <c r="EG849" s="179"/>
      <c r="EH849" s="179"/>
      <c r="EI849" s="179"/>
      <c r="EJ849" s="179"/>
      <c r="EK849" s="179"/>
      <c r="EL849" s="179"/>
      <c r="EM849" s="179"/>
      <c r="EN849" s="179"/>
      <c r="EO849" s="179"/>
      <c r="EP849" s="179"/>
      <c r="EQ849" s="179"/>
      <c r="ER849" s="179"/>
      <c r="ES849" s="179"/>
      <c r="ET849" s="179"/>
      <c r="EU849" s="179"/>
      <c r="EV849" s="179"/>
      <c r="EW849" s="179"/>
      <c r="EX849" s="179"/>
      <c r="EY849" s="179"/>
      <c r="EZ849" s="179"/>
      <c r="FA849" s="179"/>
      <c r="FB849" s="179"/>
      <c r="FC849" s="179"/>
      <c r="FD849" s="179"/>
      <c r="FE849" s="179"/>
      <c r="FF849" s="179"/>
      <c r="FG849" s="179"/>
      <c r="FH849" s="179"/>
      <c r="FI849" s="179"/>
      <c r="FJ849" s="179"/>
      <c r="FK849" s="179"/>
      <c r="FL849" s="179"/>
      <c r="FM849" s="179"/>
      <c r="FN849" s="179"/>
      <c r="FO849" s="179"/>
      <c r="FP849" s="179"/>
      <c r="FQ849" s="179"/>
      <c r="FR849" s="179"/>
      <c r="FS849" s="179"/>
      <c r="FT849" s="179"/>
      <c r="FU849" s="179"/>
      <c r="FV849" s="179"/>
      <c r="FW849" s="179"/>
      <c r="FX849" s="179"/>
      <c r="FY849" s="179"/>
      <c r="FZ849" s="179"/>
      <c r="GA849" s="179"/>
      <c r="GB849" s="179"/>
      <c r="GC849" s="179"/>
      <c r="GD849" s="179"/>
      <c r="GE849" s="179"/>
      <c r="GF849" s="179"/>
      <c r="GG849" s="179"/>
      <c r="GH849" s="179"/>
      <c r="GI849" s="179"/>
      <c r="GJ849" s="179"/>
      <c r="GK849" s="179"/>
      <c r="GL849" s="179"/>
      <c r="GM849" s="179"/>
      <c r="GN849" s="179"/>
      <c r="GO849" s="179"/>
      <c r="GP849" s="179"/>
      <c r="GQ849" s="179"/>
      <c r="GR849" s="179"/>
      <c r="GS849" s="179"/>
    </row>
    <row r="850" spans="1:20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79"/>
      <c r="EE850" s="179"/>
      <c r="EF850" s="179"/>
      <c r="EG850" s="179"/>
      <c r="EH850" s="179"/>
      <c r="EI850" s="179"/>
      <c r="EJ850" s="179"/>
      <c r="EK850" s="179"/>
      <c r="EL850" s="179"/>
      <c r="EM850" s="179"/>
      <c r="EN850" s="179"/>
      <c r="EO850" s="179"/>
      <c r="EP850" s="179"/>
      <c r="EQ850" s="179"/>
      <c r="ER850" s="179"/>
      <c r="ES850" s="179"/>
      <c r="ET850" s="179"/>
      <c r="EU850" s="179"/>
      <c r="EV850" s="179"/>
      <c r="EW850" s="179"/>
      <c r="EX850" s="179"/>
      <c r="EY850" s="179"/>
      <c r="EZ850" s="179"/>
      <c r="FA850" s="179"/>
      <c r="FB850" s="179"/>
      <c r="FC850" s="179"/>
      <c r="FD850" s="179"/>
      <c r="FE850" s="179"/>
      <c r="FF850" s="179"/>
      <c r="FG850" s="179"/>
      <c r="FH850" s="179"/>
      <c r="FI850" s="179"/>
      <c r="FJ850" s="179"/>
      <c r="FK850" s="179"/>
      <c r="FL850" s="179"/>
      <c r="FM850" s="179"/>
      <c r="FN850" s="179"/>
      <c r="FO850" s="179"/>
      <c r="FP850" s="179"/>
      <c r="FQ850" s="179"/>
      <c r="FR850" s="179"/>
      <c r="FS850" s="179"/>
      <c r="FT850" s="179"/>
      <c r="FU850" s="179"/>
      <c r="FV850" s="179"/>
      <c r="FW850" s="179"/>
      <c r="FX850" s="179"/>
      <c r="FY850" s="179"/>
      <c r="FZ850" s="179"/>
      <c r="GA850" s="179"/>
      <c r="GB850" s="179"/>
      <c r="GC850" s="179"/>
      <c r="GD850" s="179"/>
      <c r="GE850" s="179"/>
      <c r="GF850" s="179"/>
      <c r="GG850" s="179"/>
      <c r="GH850" s="179"/>
      <c r="GI850" s="179"/>
      <c r="GJ850" s="179"/>
      <c r="GK850" s="179"/>
      <c r="GL850" s="179"/>
      <c r="GM850" s="179"/>
      <c r="GN850" s="179"/>
      <c r="GO850" s="179"/>
      <c r="GP850" s="179"/>
      <c r="GQ850" s="179"/>
      <c r="GR850" s="179"/>
      <c r="GS850" s="179"/>
    </row>
    <row r="851" spans="1:20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79"/>
      <c r="AL851" s="179"/>
      <c r="AM851" s="179"/>
      <c r="AN851" s="179"/>
      <c r="AO851" s="179"/>
      <c r="AP851" s="179"/>
      <c r="AQ851" s="179"/>
      <c r="AR851" s="179"/>
      <c r="AS851" s="179"/>
      <c r="AT851" s="179"/>
      <c r="AU851" s="179"/>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c r="CA851" s="179"/>
      <c r="CB851" s="179"/>
      <c r="CC851" s="179"/>
      <c r="CD851" s="179"/>
      <c r="CE851" s="179"/>
      <c r="CF851" s="179"/>
      <c r="CG851" s="179"/>
      <c r="CH851" s="179"/>
      <c r="CI851" s="179"/>
      <c r="CJ851" s="179"/>
      <c r="CK851" s="179"/>
      <c r="CL851" s="179"/>
      <c r="CM851" s="179"/>
      <c r="CN851" s="179"/>
      <c r="CO851" s="179"/>
      <c r="CP851" s="179"/>
      <c r="CQ851" s="179"/>
      <c r="CR851" s="179"/>
      <c r="CS851" s="179"/>
      <c r="CT851" s="179"/>
      <c r="CU851" s="179"/>
      <c r="CV851" s="179"/>
      <c r="CW851" s="179"/>
      <c r="CX851" s="179"/>
      <c r="CY851" s="179"/>
      <c r="CZ851" s="179"/>
      <c r="DA851" s="179"/>
      <c r="DB851" s="179"/>
      <c r="DC851" s="179"/>
      <c r="DD851" s="179"/>
      <c r="DE851" s="179"/>
      <c r="DF851" s="179"/>
      <c r="DG851" s="179"/>
      <c r="DH851" s="179"/>
      <c r="DI851" s="179"/>
      <c r="DJ851" s="179"/>
      <c r="DK851" s="179"/>
      <c r="DL851" s="179"/>
      <c r="DM851" s="179"/>
      <c r="DN851" s="179"/>
      <c r="DO851" s="179"/>
      <c r="DP851" s="179"/>
      <c r="DQ851" s="179"/>
      <c r="DR851" s="179"/>
      <c r="DS851" s="179"/>
      <c r="DT851" s="179"/>
      <c r="DU851" s="179"/>
      <c r="DV851" s="179"/>
      <c r="DW851" s="179"/>
      <c r="DX851" s="179"/>
      <c r="DY851" s="179"/>
      <c r="DZ851" s="179"/>
      <c r="EA851" s="179"/>
      <c r="EB851" s="179"/>
      <c r="EC851" s="179"/>
      <c r="ED851" s="179"/>
      <c r="EE851" s="179"/>
      <c r="EF851" s="179"/>
      <c r="EG851" s="179"/>
      <c r="EH851" s="179"/>
      <c r="EI851" s="179"/>
      <c r="EJ851" s="179"/>
      <c r="EK851" s="179"/>
      <c r="EL851" s="179"/>
      <c r="EM851" s="179"/>
      <c r="EN851" s="179"/>
      <c r="EO851" s="179"/>
      <c r="EP851" s="179"/>
      <c r="EQ851" s="179"/>
      <c r="ER851" s="179"/>
      <c r="ES851" s="179"/>
      <c r="ET851" s="179"/>
      <c r="EU851" s="179"/>
      <c r="EV851" s="179"/>
      <c r="EW851" s="179"/>
      <c r="EX851" s="179"/>
      <c r="EY851" s="179"/>
      <c r="EZ851" s="179"/>
      <c r="FA851" s="179"/>
      <c r="FB851" s="179"/>
      <c r="FC851" s="179"/>
      <c r="FD851" s="179"/>
      <c r="FE851" s="179"/>
      <c r="FF851" s="179"/>
      <c r="FG851" s="179"/>
      <c r="FH851" s="179"/>
      <c r="FI851" s="179"/>
      <c r="FJ851" s="179"/>
      <c r="FK851" s="179"/>
      <c r="FL851" s="179"/>
      <c r="FM851" s="179"/>
      <c r="FN851" s="179"/>
      <c r="FO851" s="179"/>
      <c r="FP851" s="179"/>
      <c r="FQ851" s="179"/>
      <c r="FR851" s="179"/>
      <c r="FS851" s="179"/>
      <c r="FT851" s="179"/>
      <c r="FU851" s="179"/>
      <c r="FV851" s="179"/>
      <c r="FW851" s="179"/>
      <c r="FX851" s="179"/>
      <c r="FY851" s="179"/>
      <c r="FZ851" s="179"/>
      <c r="GA851" s="179"/>
      <c r="GB851" s="179"/>
      <c r="GC851" s="179"/>
      <c r="GD851" s="179"/>
      <c r="GE851" s="179"/>
      <c r="GF851" s="179"/>
      <c r="GG851" s="179"/>
      <c r="GH851" s="179"/>
      <c r="GI851" s="179"/>
      <c r="GJ851" s="179"/>
      <c r="GK851" s="179"/>
      <c r="GL851" s="179"/>
      <c r="GM851" s="179"/>
      <c r="GN851" s="179"/>
      <c r="GO851" s="179"/>
      <c r="GP851" s="179"/>
      <c r="GQ851" s="179"/>
      <c r="GR851" s="179"/>
      <c r="GS851" s="179"/>
    </row>
    <row r="852" spans="1:20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79"/>
      <c r="AP852" s="179"/>
      <c r="AQ852" s="179"/>
      <c r="AR852" s="179"/>
      <c r="AS852" s="179"/>
      <c r="AT852" s="179"/>
      <c r="AU852" s="179"/>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c r="CA852" s="179"/>
      <c r="CB852" s="179"/>
      <c r="CC852" s="179"/>
      <c r="CD852" s="179"/>
      <c r="CE852" s="179"/>
      <c r="CF852" s="179"/>
      <c r="CG852" s="179"/>
      <c r="CH852" s="179"/>
      <c r="CI852" s="179"/>
      <c r="CJ852" s="179"/>
      <c r="CK852" s="179"/>
      <c r="CL852" s="179"/>
      <c r="CM852" s="179"/>
      <c r="CN852" s="179"/>
      <c r="CO852" s="179"/>
      <c r="CP852" s="179"/>
      <c r="CQ852" s="179"/>
      <c r="CR852" s="179"/>
      <c r="CS852" s="179"/>
      <c r="CT852" s="179"/>
      <c r="CU852" s="179"/>
      <c r="CV852" s="179"/>
      <c r="CW852" s="179"/>
      <c r="CX852" s="179"/>
      <c r="CY852" s="179"/>
      <c r="CZ852" s="179"/>
      <c r="DA852" s="179"/>
      <c r="DB852" s="179"/>
      <c r="DC852" s="179"/>
      <c r="DD852" s="179"/>
      <c r="DE852" s="179"/>
      <c r="DF852" s="179"/>
      <c r="DG852" s="179"/>
      <c r="DH852" s="179"/>
      <c r="DI852" s="179"/>
      <c r="DJ852" s="179"/>
      <c r="DK852" s="179"/>
      <c r="DL852" s="179"/>
      <c r="DM852" s="179"/>
      <c r="DN852" s="179"/>
      <c r="DO852" s="179"/>
      <c r="DP852" s="179"/>
      <c r="DQ852" s="179"/>
      <c r="DR852" s="179"/>
      <c r="DS852" s="179"/>
      <c r="DT852" s="179"/>
      <c r="DU852" s="179"/>
      <c r="DV852" s="179"/>
      <c r="DW852" s="179"/>
      <c r="DX852" s="179"/>
      <c r="DY852" s="179"/>
      <c r="DZ852" s="179"/>
      <c r="EA852" s="179"/>
      <c r="EB852" s="179"/>
      <c r="EC852" s="179"/>
      <c r="ED852" s="179"/>
      <c r="EE852" s="179"/>
      <c r="EF852" s="179"/>
      <c r="EG852" s="179"/>
      <c r="EH852" s="179"/>
      <c r="EI852" s="179"/>
      <c r="EJ852" s="179"/>
      <c r="EK852" s="179"/>
      <c r="EL852" s="179"/>
      <c r="EM852" s="179"/>
      <c r="EN852" s="179"/>
      <c r="EO852" s="179"/>
      <c r="EP852" s="179"/>
      <c r="EQ852" s="179"/>
      <c r="ER852" s="179"/>
      <c r="ES852" s="179"/>
      <c r="ET852" s="179"/>
      <c r="EU852" s="179"/>
      <c r="EV852" s="179"/>
      <c r="EW852" s="179"/>
      <c r="EX852" s="179"/>
      <c r="EY852" s="179"/>
      <c r="EZ852" s="179"/>
      <c r="FA852" s="179"/>
      <c r="FB852" s="179"/>
      <c r="FC852" s="179"/>
      <c r="FD852" s="179"/>
      <c r="FE852" s="179"/>
      <c r="FF852" s="179"/>
      <c r="FG852" s="179"/>
      <c r="FH852" s="179"/>
      <c r="FI852" s="179"/>
      <c r="FJ852" s="179"/>
      <c r="FK852" s="179"/>
      <c r="FL852" s="179"/>
      <c r="FM852" s="179"/>
      <c r="FN852" s="179"/>
      <c r="FO852" s="179"/>
      <c r="FP852" s="179"/>
      <c r="FQ852" s="179"/>
      <c r="FR852" s="179"/>
      <c r="FS852" s="179"/>
      <c r="FT852" s="179"/>
      <c r="FU852" s="179"/>
      <c r="FV852" s="179"/>
      <c r="FW852" s="179"/>
      <c r="FX852" s="179"/>
      <c r="FY852" s="179"/>
      <c r="FZ852" s="179"/>
      <c r="GA852" s="179"/>
      <c r="GB852" s="179"/>
      <c r="GC852" s="179"/>
      <c r="GD852" s="179"/>
      <c r="GE852" s="179"/>
      <c r="GF852" s="179"/>
      <c r="GG852" s="179"/>
      <c r="GH852" s="179"/>
      <c r="GI852" s="179"/>
      <c r="GJ852" s="179"/>
      <c r="GK852" s="179"/>
      <c r="GL852" s="179"/>
      <c r="GM852" s="179"/>
      <c r="GN852" s="179"/>
      <c r="GO852" s="179"/>
      <c r="GP852" s="179"/>
      <c r="GQ852" s="179"/>
      <c r="GR852" s="179"/>
      <c r="GS852" s="179"/>
    </row>
    <row r="853" spans="1:20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79"/>
      <c r="AL853" s="179"/>
      <c r="AM853" s="179"/>
      <c r="AN853" s="179"/>
      <c r="AO853" s="179"/>
      <c r="AP853" s="179"/>
      <c r="AQ853" s="179"/>
      <c r="AR853" s="179"/>
      <c r="AS853" s="179"/>
      <c r="AT853" s="179"/>
      <c r="AU853" s="179"/>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c r="CA853" s="179"/>
      <c r="CB853" s="179"/>
      <c r="CC853" s="179"/>
      <c r="CD853" s="179"/>
      <c r="CE853" s="179"/>
      <c r="CF853" s="179"/>
      <c r="CG853" s="179"/>
      <c r="CH853" s="179"/>
      <c r="CI853" s="179"/>
      <c r="CJ853" s="179"/>
      <c r="CK853" s="179"/>
      <c r="CL853" s="179"/>
      <c r="CM853" s="179"/>
      <c r="CN853" s="179"/>
      <c r="CO853" s="179"/>
      <c r="CP853" s="179"/>
      <c r="CQ853" s="179"/>
      <c r="CR853" s="179"/>
      <c r="CS853" s="179"/>
      <c r="CT853" s="179"/>
      <c r="CU853" s="179"/>
      <c r="CV853" s="179"/>
      <c r="CW853" s="179"/>
      <c r="CX853" s="179"/>
      <c r="CY853" s="179"/>
      <c r="CZ853" s="179"/>
      <c r="DA853" s="179"/>
      <c r="DB853" s="179"/>
      <c r="DC853" s="179"/>
      <c r="DD853" s="179"/>
      <c r="DE853" s="179"/>
      <c r="DF853" s="179"/>
      <c r="DG853" s="179"/>
      <c r="DH853" s="179"/>
      <c r="DI853" s="179"/>
      <c r="DJ853" s="179"/>
      <c r="DK853" s="179"/>
      <c r="DL853" s="179"/>
      <c r="DM853" s="179"/>
      <c r="DN853" s="179"/>
      <c r="DO853" s="179"/>
      <c r="DP853" s="179"/>
      <c r="DQ853" s="179"/>
      <c r="DR853" s="179"/>
      <c r="DS853" s="179"/>
      <c r="DT853" s="179"/>
      <c r="DU853" s="179"/>
      <c r="DV853" s="179"/>
      <c r="DW853" s="179"/>
      <c r="DX853" s="179"/>
      <c r="DY853" s="179"/>
      <c r="DZ853" s="179"/>
      <c r="EA853" s="179"/>
      <c r="EB853" s="179"/>
      <c r="EC853" s="179"/>
      <c r="ED853" s="179"/>
      <c r="EE853" s="179"/>
      <c r="EF853" s="179"/>
      <c r="EG853" s="179"/>
      <c r="EH853" s="179"/>
      <c r="EI853" s="179"/>
      <c r="EJ853" s="179"/>
      <c r="EK853" s="179"/>
      <c r="EL853" s="179"/>
      <c r="EM853" s="179"/>
      <c r="EN853" s="179"/>
      <c r="EO853" s="179"/>
      <c r="EP853" s="179"/>
      <c r="EQ853" s="179"/>
      <c r="ER853" s="179"/>
      <c r="ES853" s="179"/>
      <c r="ET853" s="179"/>
      <c r="EU853" s="179"/>
      <c r="EV853" s="179"/>
      <c r="EW853" s="179"/>
      <c r="EX853" s="179"/>
      <c r="EY853" s="179"/>
      <c r="EZ853" s="179"/>
      <c r="FA853" s="179"/>
      <c r="FB853" s="179"/>
      <c r="FC853" s="179"/>
      <c r="FD853" s="179"/>
      <c r="FE853" s="179"/>
      <c r="FF853" s="179"/>
      <c r="FG853" s="179"/>
      <c r="FH853" s="179"/>
      <c r="FI853" s="179"/>
      <c r="FJ853" s="179"/>
      <c r="FK853" s="179"/>
      <c r="FL853" s="179"/>
      <c r="FM853" s="179"/>
      <c r="FN853" s="179"/>
      <c r="FO853" s="179"/>
      <c r="FP853" s="179"/>
      <c r="FQ853" s="179"/>
      <c r="FR853" s="179"/>
      <c r="FS853" s="179"/>
      <c r="FT853" s="179"/>
      <c r="FU853" s="179"/>
      <c r="FV853" s="179"/>
      <c r="FW853" s="179"/>
      <c r="FX853" s="179"/>
      <c r="FY853" s="179"/>
      <c r="FZ853" s="179"/>
      <c r="GA853" s="179"/>
      <c r="GB853" s="179"/>
      <c r="GC853" s="179"/>
      <c r="GD853" s="179"/>
      <c r="GE853" s="179"/>
      <c r="GF853" s="179"/>
      <c r="GG853" s="179"/>
      <c r="GH853" s="179"/>
      <c r="GI853" s="179"/>
      <c r="GJ853" s="179"/>
      <c r="GK853" s="179"/>
      <c r="GL853" s="179"/>
      <c r="GM853" s="179"/>
      <c r="GN853" s="179"/>
      <c r="GO853" s="179"/>
      <c r="GP853" s="179"/>
      <c r="GQ853" s="179"/>
      <c r="GR853" s="179"/>
      <c r="GS853" s="179"/>
    </row>
    <row r="854" spans="1:20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79"/>
      <c r="AL854" s="179"/>
      <c r="AM854" s="179"/>
      <c r="AN854" s="179"/>
      <c r="AO854" s="179"/>
      <c r="AP854" s="179"/>
      <c r="AQ854" s="179"/>
      <c r="AR854" s="179"/>
      <c r="AS854" s="179"/>
      <c r="AT854" s="179"/>
      <c r="AU854" s="179"/>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c r="CA854" s="179"/>
      <c r="CB854" s="179"/>
      <c r="CC854" s="179"/>
      <c r="CD854" s="179"/>
      <c r="CE854" s="179"/>
      <c r="CF854" s="179"/>
      <c r="CG854" s="179"/>
      <c r="CH854" s="179"/>
      <c r="CI854" s="179"/>
      <c r="CJ854" s="179"/>
      <c r="CK854" s="179"/>
      <c r="CL854" s="179"/>
      <c r="CM854" s="179"/>
      <c r="CN854" s="179"/>
      <c r="CO854" s="179"/>
      <c r="CP854" s="179"/>
      <c r="CQ854" s="179"/>
      <c r="CR854" s="179"/>
      <c r="CS854" s="179"/>
      <c r="CT854" s="179"/>
      <c r="CU854" s="179"/>
      <c r="CV854" s="179"/>
      <c r="CW854" s="179"/>
      <c r="CX854" s="179"/>
      <c r="CY854" s="179"/>
      <c r="CZ854" s="179"/>
      <c r="DA854" s="179"/>
      <c r="DB854" s="179"/>
      <c r="DC854" s="179"/>
      <c r="DD854" s="179"/>
      <c r="DE854" s="179"/>
      <c r="DF854" s="179"/>
      <c r="DG854" s="179"/>
      <c r="DH854" s="179"/>
      <c r="DI854" s="179"/>
      <c r="DJ854" s="179"/>
      <c r="DK854" s="179"/>
      <c r="DL854" s="179"/>
      <c r="DM854" s="179"/>
      <c r="DN854" s="179"/>
      <c r="DO854" s="179"/>
      <c r="DP854" s="179"/>
      <c r="DQ854" s="179"/>
      <c r="DR854" s="179"/>
      <c r="DS854" s="179"/>
      <c r="DT854" s="179"/>
      <c r="DU854" s="179"/>
      <c r="DV854" s="179"/>
      <c r="DW854" s="179"/>
      <c r="DX854" s="179"/>
      <c r="DY854" s="179"/>
      <c r="DZ854" s="179"/>
      <c r="EA854" s="179"/>
      <c r="EB854" s="179"/>
      <c r="EC854" s="179"/>
      <c r="ED854" s="179"/>
      <c r="EE854" s="179"/>
      <c r="EF854" s="179"/>
      <c r="EG854" s="179"/>
      <c r="EH854" s="179"/>
      <c r="EI854" s="179"/>
      <c r="EJ854" s="179"/>
      <c r="EK854" s="179"/>
      <c r="EL854" s="179"/>
      <c r="EM854" s="179"/>
      <c r="EN854" s="179"/>
      <c r="EO854" s="179"/>
      <c r="EP854" s="179"/>
      <c r="EQ854" s="179"/>
      <c r="ER854" s="179"/>
      <c r="ES854" s="179"/>
      <c r="ET854" s="179"/>
      <c r="EU854" s="179"/>
      <c r="EV854" s="179"/>
      <c r="EW854" s="179"/>
      <c r="EX854" s="179"/>
      <c r="EY854" s="179"/>
      <c r="EZ854" s="179"/>
      <c r="FA854" s="179"/>
      <c r="FB854" s="179"/>
      <c r="FC854" s="179"/>
      <c r="FD854" s="179"/>
      <c r="FE854" s="179"/>
      <c r="FF854" s="179"/>
      <c r="FG854" s="179"/>
      <c r="FH854" s="179"/>
      <c r="FI854" s="179"/>
      <c r="FJ854" s="179"/>
      <c r="FK854" s="179"/>
      <c r="FL854" s="179"/>
      <c r="FM854" s="179"/>
      <c r="FN854" s="179"/>
      <c r="FO854" s="179"/>
      <c r="FP854" s="179"/>
      <c r="FQ854" s="179"/>
      <c r="FR854" s="179"/>
      <c r="FS854" s="179"/>
      <c r="FT854" s="179"/>
      <c r="FU854" s="179"/>
      <c r="FV854" s="179"/>
      <c r="FW854" s="179"/>
      <c r="FX854" s="179"/>
      <c r="FY854" s="179"/>
      <c r="FZ854" s="179"/>
      <c r="GA854" s="179"/>
      <c r="GB854" s="179"/>
      <c r="GC854" s="179"/>
      <c r="GD854" s="179"/>
      <c r="GE854" s="179"/>
      <c r="GF854" s="179"/>
      <c r="GG854" s="179"/>
      <c r="GH854" s="179"/>
      <c r="GI854" s="179"/>
      <c r="GJ854" s="179"/>
      <c r="GK854" s="179"/>
      <c r="GL854" s="179"/>
      <c r="GM854" s="179"/>
      <c r="GN854" s="179"/>
      <c r="GO854" s="179"/>
      <c r="GP854" s="179"/>
      <c r="GQ854" s="179"/>
      <c r="GR854" s="179"/>
      <c r="GS854" s="179"/>
    </row>
    <row r="855" spans="1:20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79"/>
      <c r="AL855" s="179"/>
      <c r="AM855" s="179"/>
      <c r="AN855" s="179"/>
      <c r="AO855" s="179"/>
      <c r="AP855" s="179"/>
      <c r="AQ855" s="179"/>
      <c r="AR855" s="179"/>
      <c r="AS855" s="179"/>
      <c r="AT855" s="179"/>
      <c r="AU855" s="179"/>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c r="CA855" s="179"/>
      <c r="CB855" s="179"/>
      <c r="CC855" s="179"/>
      <c r="CD855" s="179"/>
      <c r="CE855" s="179"/>
      <c r="CF855" s="179"/>
      <c r="CG855" s="179"/>
      <c r="CH855" s="179"/>
      <c r="CI855" s="179"/>
      <c r="CJ855" s="179"/>
      <c r="CK855" s="179"/>
      <c r="CL855" s="179"/>
      <c r="CM855" s="179"/>
      <c r="CN855" s="179"/>
      <c r="CO855" s="179"/>
      <c r="CP855" s="179"/>
      <c r="CQ855" s="179"/>
      <c r="CR855" s="179"/>
      <c r="CS855" s="179"/>
      <c r="CT855" s="179"/>
      <c r="CU855" s="179"/>
      <c r="CV855" s="179"/>
      <c r="CW855" s="179"/>
      <c r="CX855" s="179"/>
      <c r="CY855" s="179"/>
      <c r="CZ855" s="179"/>
      <c r="DA855" s="179"/>
      <c r="DB855" s="179"/>
      <c r="DC855" s="179"/>
      <c r="DD855" s="179"/>
      <c r="DE855" s="179"/>
      <c r="DF855" s="179"/>
      <c r="DG855" s="179"/>
      <c r="DH855" s="179"/>
      <c r="DI855" s="179"/>
      <c r="DJ855" s="179"/>
      <c r="DK855" s="179"/>
      <c r="DL855" s="179"/>
      <c r="DM855" s="179"/>
      <c r="DN855" s="179"/>
      <c r="DO855" s="179"/>
      <c r="DP855" s="179"/>
      <c r="DQ855" s="179"/>
      <c r="DR855" s="179"/>
      <c r="DS855" s="179"/>
      <c r="DT855" s="179"/>
      <c r="DU855" s="179"/>
      <c r="DV855" s="179"/>
      <c r="DW855" s="179"/>
      <c r="DX855" s="179"/>
      <c r="DY855" s="179"/>
      <c r="DZ855" s="179"/>
      <c r="EA855" s="179"/>
      <c r="EB855" s="179"/>
      <c r="EC855" s="179"/>
      <c r="ED855" s="179"/>
      <c r="EE855" s="179"/>
      <c r="EF855" s="179"/>
      <c r="EG855" s="179"/>
      <c r="EH855" s="179"/>
      <c r="EI855" s="179"/>
      <c r="EJ855" s="179"/>
      <c r="EK855" s="179"/>
      <c r="EL855" s="179"/>
      <c r="EM855" s="179"/>
      <c r="EN855" s="179"/>
      <c r="EO855" s="179"/>
      <c r="EP855" s="179"/>
      <c r="EQ855" s="179"/>
      <c r="ER855" s="179"/>
      <c r="ES855" s="179"/>
      <c r="ET855" s="179"/>
      <c r="EU855" s="179"/>
      <c r="EV855" s="179"/>
      <c r="EW855" s="179"/>
      <c r="EX855" s="179"/>
      <c r="EY855" s="179"/>
      <c r="EZ855" s="179"/>
      <c r="FA855" s="179"/>
      <c r="FB855" s="179"/>
      <c r="FC855" s="179"/>
      <c r="FD855" s="179"/>
      <c r="FE855" s="179"/>
      <c r="FF855" s="179"/>
      <c r="FG855" s="179"/>
      <c r="FH855" s="179"/>
      <c r="FI855" s="179"/>
      <c r="FJ855" s="179"/>
      <c r="FK855" s="179"/>
      <c r="FL855" s="179"/>
      <c r="FM855" s="179"/>
      <c r="FN855" s="179"/>
      <c r="FO855" s="179"/>
      <c r="FP855" s="179"/>
      <c r="FQ855" s="179"/>
      <c r="FR855" s="179"/>
      <c r="FS855" s="179"/>
      <c r="FT855" s="179"/>
      <c r="FU855" s="179"/>
      <c r="FV855" s="179"/>
      <c r="FW855" s="179"/>
      <c r="FX855" s="179"/>
      <c r="FY855" s="179"/>
      <c r="FZ855" s="179"/>
      <c r="GA855" s="179"/>
      <c r="GB855" s="179"/>
      <c r="GC855" s="179"/>
      <c r="GD855" s="179"/>
      <c r="GE855" s="179"/>
      <c r="GF855" s="179"/>
      <c r="GG855" s="179"/>
      <c r="GH855" s="179"/>
      <c r="GI855" s="179"/>
      <c r="GJ855" s="179"/>
      <c r="GK855" s="179"/>
      <c r="GL855" s="179"/>
      <c r="GM855" s="179"/>
      <c r="GN855" s="179"/>
      <c r="GO855" s="179"/>
      <c r="GP855" s="179"/>
      <c r="GQ855" s="179"/>
      <c r="GR855" s="179"/>
      <c r="GS855" s="179"/>
    </row>
    <row r="856" spans="1:20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79"/>
      <c r="AL856" s="179"/>
      <c r="AM856" s="179"/>
      <c r="AN856" s="179"/>
      <c r="AO856" s="179"/>
      <c r="AP856" s="179"/>
      <c r="AQ856" s="179"/>
      <c r="AR856" s="179"/>
      <c r="AS856" s="179"/>
      <c r="AT856" s="179"/>
      <c r="AU856" s="179"/>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c r="CA856" s="179"/>
      <c r="CB856" s="179"/>
      <c r="CC856" s="179"/>
      <c r="CD856" s="179"/>
      <c r="CE856" s="179"/>
      <c r="CF856" s="179"/>
      <c r="CG856" s="179"/>
      <c r="CH856" s="179"/>
      <c r="CI856" s="179"/>
      <c r="CJ856" s="179"/>
      <c r="CK856" s="179"/>
      <c r="CL856" s="179"/>
      <c r="CM856" s="179"/>
      <c r="CN856" s="179"/>
      <c r="CO856" s="179"/>
      <c r="CP856" s="179"/>
      <c r="CQ856" s="179"/>
      <c r="CR856" s="179"/>
      <c r="CS856" s="179"/>
      <c r="CT856" s="179"/>
      <c r="CU856" s="179"/>
      <c r="CV856" s="179"/>
      <c r="CW856" s="179"/>
      <c r="CX856" s="179"/>
      <c r="CY856" s="179"/>
      <c r="CZ856" s="179"/>
      <c r="DA856" s="179"/>
      <c r="DB856" s="179"/>
      <c r="DC856" s="179"/>
      <c r="DD856" s="179"/>
      <c r="DE856" s="179"/>
      <c r="DF856" s="179"/>
      <c r="DG856" s="179"/>
      <c r="DH856" s="179"/>
      <c r="DI856" s="179"/>
      <c r="DJ856" s="179"/>
      <c r="DK856" s="179"/>
      <c r="DL856" s="179"/>
      <c r="DM856" s="179"/>
      <c r="DN856" s="179"/>
      <c r="DO856" s="179"/>
      <c r="DP856" s="179"/>
      <c r="DQ856" s="179"/>
      <c r="DR856" s="179"/>
      <c r="DS856" s="179"/>
      <c r="DT856" s="179"/>
      <c r="DU856" s="179"/>
      <c r="DV856" s="179"/>
      <c r="DW856" s="179"/>
      <c r="DX856" s="179"/>
      <c r="DY856" s="179"/>
      <c r="DZ856" s="179"/>
      <c r="EA856" s="179"/>
      <c r="EB856" s="179"/>
      <c r="EC856" s="179"/>
      <c r="ED856" s="179"/>
      <c r="EE856" s="179"/>
      <c r="EF856" s="179"/>
      <c r="EG856" s="179"/>
      <c r="EH856" s="179"/>
      <c r="EI856" s="179"/>
      <c r="EJ856" s="179"/>
      <c r="EK856" s="179"/>
      <c r="EL856" s="179"/>
      <c r="EM856" s="179"/>
      <c r="EN856" s="179"/>
      <c r="EO856" s="179"/>
      <c r="EP856" s="179"/>
      <c r="EQ856" s="179"/>
      <c r="ER856" s="179"/>
      <c r="ES856" s="179"/>
      <c r="ET856" s="179"/>
      <c r="EU856" s="179"/>
      <c r="EV856" s="179"/>
      <c r="EW856" s="179"/>
      <c r="EX856" s="179"/>
      <c r="EY856" s="179"/>
      <c r="EZ856" s="179"/>
      <c r="FA856" s="179"/>
      <c r="FB856" s="179"/>
      <c r="FC856" s="179"/>
      <c r="FD856" s="179"/>
      <c r="FE856" s="179"/>
      <c r="FF856" s="179"/>
      <c r="FG856" s="179"/>
      <c r="FH856" s="179"/>
      <c r="FI856" s="179"/>
      <c r="FJ856" s="179"/>
      <c r="FK856" s="179"/>
      <c r="FL856" s="179"/>
      <c r="FM856" s="179"/>
      <c r="FN856" s="179"/>
      <c r="FO856" s="179"/>
      <c r="FP856" s="179"/>
      <c r="FQ856" s="179"/>
      <c r="FR856" s="179"/>
      <c r="FS856" s="179"/>
      <c r="FT856" s="179"/>
      <c r="FU856" s="179"/>
      <c r="FV856" s="179"/>
      <c r="FW856" s="179"/>
      <c r="FX856" s="179"/>
      <c r="FY856" s="179"/>
      <c r="FZ856" s="179"/>
      <c r="GA856" s="179"/>
      <c r="GB856" s="179"/>
      <c r="GC856" s="179"/>
      <c r="GD856" s="179"/>
      <c r="GE856" s="179"/>
      <c r="GF856" s="179"/>
      <c r="GG856" s="179"/>
      <c r="GH856" s="179"/>
      <c r="GI856" s="179"/>
      <c r="GJ856" s="179"/>
      <c r="GK856" s="179"/>
      <c r="GL856" s="179"/>
      <c r="GM856" s="179"/>
      <c r="GN856" s="179"/>
      <c r="GO856" s="179"/>
      <c r="GP856" s="179"/>
      <c r="GQ856" s="179"/>
      <c r="GR856" s="179"/>
      <c r="GS856" s="179"/>
    </row>
    <row r="857" spans="1:20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79"/>
      <c r="AL857" s="179"/>
      <c r="AM857" s="179"/>
      <c r="AN857" s="179"/>
      <c r="AO857" s="179"/>
      <c r="AP857" s="179"/>
      <c r="AQ857" s="179"/>
      <c r="AR857" s="179"/>
      <c r="AS857" s="179"/>
      <c r="AT857" s="179"/>
      <c r="AU857" s="179"/>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c r="CA857" s="179"/>
      <c r="CB857" s="179"/>
      <c r="CC857" s="179"/>
      <c r="CD857" s="179"/>
      <c r="CE857" s="179"/>
      <c r="CF857" s="179"/>
      <c r="CG857" s="179"/>
      <c r="CH857" s="179"/>
      <c r="CI857" s="179"/>
      <c r="CJ857" s="179"/>
      <c r="CK857" s="179"/>
      <c r="CL857" s="179"/>
      <c r="CM857" s="179"/>
      <c r="CN857" s="179"/>
      <c r="CO857" s="179"/>
      <c r="CP857" s="179"/>
      <c r="CQ857" s="179"/>
      <c r="CR857" s="179"/>
      <c r="CS857" s="179"/>
      <c r="CT857" s="179"/>
      <c r="CU857" s="179"/>
      <c r="CV857" s="179"/>
      <c r="CW857" s="179"/>
      <c r="CX857" s="179"/>
      <c r="CY857" s="179"/>
      <c r="CZ857" s="179"/>
      <c r="DA857" s="179"/>
      <c r="DB857" s="179"/>
      <c r="DC857" s="179"/>
      <c r="DD857" s="179"/>
      <c r="DE857" s="179"/>
      <c r="DF857" s="179"/>
      <c r="DG857" s="179"/>
      <c r="DH857" s="179"/>
      <c r="DI857" s="179"/>
      <c r="DJ857" s="179"/>
      <c r="DK857" s="179"/>
      <c r="DL857" s="179"/>
      <c r="DM857" s="179"/>
      <c r="DN857" s="179"/>
      <c r="DO857" s="179"/>
      <c r="DP857" s="179"/>
      <c r="DQ857" s="179"/>
      <c r="DR857" s="179"/>
      <c r="DS857" s="179"/>
      <c r="DT857" s="179"/>
      <c r="DU857" s="179"/>
      <c r="DV857" s="179"/>
      <c r="DW857" s="179"/>
      <c r="DX857" s="179"/>
      <c r="DY857" s="179"/>
      <c r="DZ857" s="179"/>
      <c r="EA857" s="179"/>
      <c r="EB857" s="179"/>
      <c r="EC857" s="179"/>
      <c r="ED857" s="179"/>
      <c r="EE857" s="179"/>
      <c r="EF857" s="179"/>
      <c r="EG857" s="179"/>
      <c r="EH857" s="179"/>
      <c r="EI857" s="179"/>
      <c r="EJ857" s="179"/>
      <c r="EK857" s="179"/>
      <c r="EL857" s="179"/>
      <c r="EM857" s="179"/>
      <c r="EN857" s="179"/>
      <c r="EO857" s="179"/>
      <c r="EP857" s="179"/>
      <c r="EQ857" s="179"/>
      <c r="ER857" s="179"/>
      <c r="ES857" s="179"/>
      <c r="ET857" s="179"/>
      <c r="EU857" s="179"/>
      <c r="EV857" s="179"/>
      <c r="EW857" s="179"/>
      <c r="EX857" s="179"/>
      <c r="EY857" s="179"/>
      <c r="EZ857" s="179"/>
      <c r="FA857" s="179"/>
      <c r="FB857" s="179"/>
      <c r="FC857" s="179"/>
      <c r="FD857" s="179"/>
      <c r="FE857" s="179"/>
      <c r="FF857" s="179"/>
      <c r="FG857" s="179"/>
      <c r="FH857" s="179"/>
      <c r="FI857" s="179"/>
      <c r="FJ857" s="179"/>
      <c r="FK857" s="179"/>
      <c r="FL857" s="179"/>
      <c r="FM857" s="179"/>
      <c r="FN857" s="179"/>
      <c r="FO857" s="179"/>
      <c r="FP857" s="179"/>
      <c r="FQ857" s="179"/>
      <c r="FR857" s="179"/>
      <c r="FS857" s="179"/>
      <c r="FT857" s="179"/>
      <c r="FU857" s="179"/>
      <c r="FV857" s="179"/>
      <c r="FW857" s="179"/>
      <c r="FX857" s="179"/>
      <c r="FY857" s="179"/>
      <c r="FZ857" s="179"/>
      <c r="GA857" s="179"/>
      <c r="GB857" s="179"/>
      <c r="GC857" s="179"/>
      <c r="GD857" s="179"/>
      <c r="GE857" s="179"/>
      <c r="GF857" s="179"/>
      <c r="GG857" s="179"/>
      <c r="GH857" s="179"/>
      <c r="GI857" s="179"/>
      <c r="GJ857" s="179"/>
      <c r="GK857" s="179"/>
      <c r="GL857" s="179"/>
      <c r="GM857" s="179"/>
      <c r="GN857" s="179"/>
      <c r="GO857" s="179"/>
      <c r="GP857" s="179"/>
      <c r="GQ857" s="179"/>
      <c r="GR857" s="179"/>
      <c r="GS857" s="179"/>
    </row>
    <row r="858" spans="1:20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79"/>
      <c r="AL858" s="179"/>
      <c r="AM858" s="179"/>
      <c r="AN858" s="179"/>
      <c r="AO858" s="179"/>
      <c r="AP858" s="179"/>
      <c r="AQ858" s="179"/>
      <c r="AR858" s="179"/>
      <c r="AS858" s="179"/>
      <c r="AT858" s="179"/>
      <c r="AU858" s="179"/>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c r="CA858" s="179"/>
      <c r="CB858" s="179"/>
      <c r="CC858" s="179"/>
      <c r="CD858" s="179"/>
      <c r="CE858" s="179"/>
      <c r="CF858" s="179"/>
      <c r="CG858" s="179"/>
      <c r="CH858" s="179"/>
      <c r="CI858" s="179"/>
      <c r="CJ858" s="179"/>
      <c r="CK858" s="179"/>
      <c r="CL858" s="179"/>
      <c r="CM858" s="179"/>
      <c r="CN858" s="179"/>
      <c r="CO858" s="179"/>
      <c r="CP858" s="179"/>
      <c r="CQ858" s="179"/>
      <c r="CR858" s="179"/>
      <c r="CS858" s="179"/>
      <c r="CT858" s="179"/>
      <c r="CU858" s="179"/>
      <c r="CV858" s="179"/>
      <c r="CW858" s="179"/>
      <c r="CX858" s="179"/>
      <c r="CY858" s="179"/>
      <c r="CZ858" s="179"/>
      <c r="DA858" s="179"/>
      <c r="DB858" s="179"/>
      <c r="DC858" s="179"/>
      <c r="DD858" s="179"/>
      <c r="DE858" s="179"/>
      <c r="DF858" s="179"/>
      <c r="DG858" s="179"/>
      <c r="DH858" s="179"/>
      <c r="DI858" s="179"/>
      <c r="DJ858" s="179"/>
      <c r="DK858" s="179"/>
      <c r="DL858" s="179"/>
      <c r="DM858" s="179"/>
      <c r="DN858" s="179"/>
      <c r="DO858" s="179"/>
      <c r="DP858" s="179"/>
      <c r="DQ858" s="179"/>
      <c r="DR858" s="179"/>
      <c r="DS858" s="179"/>
      <c r="DT858" s="179"/>
      <c r="DU858" s="179"/>
      <c r="DV858" s="179"/>
      <c r="DW858" s="179"/>
      <c r="DX858" s="179"/>
      <c r="DY858" s="179"/>
      <c r="DZ858" s="179"/>
      <c r="EA858" s="179"/>
      <c r="EB858" s="179"/>
      <c r="EC858" s="179"/>
      <c r="ED858" s="179"/>
      <c r="EE858" s="179"/>
      <c r="EF858" s="179"/>
      <c r="EG858" s="179"/>
      <c r="EH858" s="179"/>
      <c r="EI858" s="179"/>
      <c r="EJ858" s="179"/>
      <c r="EK858" s="179"/>
      <c r="EL858" s="179"/>
      <c r="EM858" s="179"/>
      <c r="EN858" s="179"/>
      <c r="EO858" s="179"/>
      <c r="EP858" s="179"/>
      <c r="EQ858" s="179"/>
      <c r="ER858" s="179"/>
      <c r="ES858" s="179"/>
      <c r="ET858" s="179"/>
      <c r="EU858" s="179"/>
      <c r="EV858" s="179"/>
      <c r="EW858" s="179"/>
      <c r="EX858" s="179"/>
      <c r="EY858" s="179"/>
      <c r="EZ858" s="179"/>
      <c r="FA858" s="179"/>
      <c r="FB858" s="179"/>
      <c r="FC858" s="179"/>
      <c r="FD858" s="179"/>
      <c r="FE858" s="179"/>
      <c r="FF858" s="179"/>
      <c r="FG858" s="179"/>
      <c r="FH858" s="179"/>
      <c r="FI858" s="179"/>
      <c r="FJ858" s="179"/>
      <c r="FK858" s="179"/>
      <c r="FL858" s="179"/>
      <c r="FM858" s="179"/>
      <c r="FN858" s="179"/>
      <c r="FO858" s="179"/>
      <c r="FP858" s="179"/>
      <c r="FQ858" s="179"/>
      <c r="FR858" s="179"/>
      <c r="FS858" s="179"/>
      <c r="FT858" s="179"/>
      <c r="FU858" s="179"/>
      <c r="FV858" s="179"/>
      <c r="FW858" s="179"/>
      <c r="FX858" s="179"/>
      <c r="FY858" s="179"/>
      <c r="FZ858" s="179"/>
      <c r="GA858" s="179"/>
      <c r="GB858" s="179"/>
      <c r="GC858" s="179"/>
      <c r="GD858" s="179"/>
      <c r="GE858" s="179"/>
      <c r="GF858" s="179"/>
      <c r="GG858" s="179"/>
      <c r="GH858" s="179"/>
      <c r="GI858" s="179"/>
      <c r="GJ858" s="179"/>
      <c r="GK858" s="179"/>
      <c r="GL858" s="179"/>
      <c r="GM858" s="179"/>
      <c r="GN858" s="179"/>
      <c r="GO858" s="179"/>
      <c r="GP858" s="179"/>
      <c r="GQ858" s="179"/>
      <c r="GR858" s="179"/>
      <c r="GS858" s="179"/>
    </row>
    <row r="859" spans="1:20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9"/>
      <c r="AO859" s="179"/>
      <c r="AP859" s="179"/>
      <c r="AQ859" s="179"/>
      <c r="AR859" s="179"/>
      <c r="AS859" s="179"/>
      <c r="AT859" s="179"/>
      <c r="AU859" s="179"/>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c r="CA859" s="179"/>
      <c r="CB859" s="179"/>
      <c r="CC859" s="179"/>
      <c r="CD859" s="179"/>
      <c r="CE859" s="179"/>
      <c r="CF859" s="179"/>
      <c r="CG859" s="179"/>
      <c r="CH859" s="179"/>
      <c r="CI859" s="179"/>
      <c r="CJ859" s="179"/>
      <c r="CK859" s="179"/>
      <c r="CL859" s="179"/>
      <c r="CM859" s="179"/>
      <c r="CN859" s="179"/>
      <c r="CO859" s="179"/>
      <c r="CP859" s="179"/>
      <c r="CQ859" s="179"/>
      <c r="CR859" s="179"/>
      <c r="CS859" s="179"/>
      <c r="CT859" s="179"/>
      <c r="CU859" s="179"/>
      <c r="CV859" s="179"/>
      <c r="CW859" s="179"/>
      <c r="CX859" s="179"/>
      <c r="CY859" s="179"/>
      <c r="CZ859" s="179"/>
      <c r="DA859" s="179"/>
      <c r="DB859" s="179"/>
      <c r="DC859" s="179"/>
      <c r="DD859" s="179"/>
      <c r="DE859" s="179"/>
      <c r="DF859" s="179"/>
      <c r="DG859" s="179"/>
      <c r="DH859" s="179"/>
      <c r="DI859" s="179"/>
      <c r="DJ859" s="179"/>
      <c r="DK859" s="179"/>
      <c r="DL859" s="179"/>
      <c r="DM859" s="179"/>
      <c r="DN859" s="179"/>
      <c r="DO859" s="179"/>
      <c r="DP859" s="179"/>
      <c r="DQ859" s="179"/>
      <c r="DR859" s="179"/>
      <c r="DS859" s="179"/>
      <c r="DT859" s="179"/>
      <c r="DU859" s="179"/>
      <c r="DV859" s="179"/>
      <c r="DW859" s="179"/>
      <c r="DX859" s="179"/>
      <c r="DY859" s="179"/>
      <c r="DZ859" s="179"/>
      <c r="EA859" s="179"/>
      <c r="EB859" s="179"/>
      <c r="EC859" s="179"/>
      <c r="ED859" s="179"/>
      <c r="EE859" s="179"/>
      <c r="EF859" s="179"/>
      <c r="EG859" s="179"/>
      <c r="EH859" s="179"/>
      <c r="EI859" s="179"/>
      <c r="EJ859" s="179"/>
      <c r="EK859" s="179"/>
      <c r="EL859" s="179"/>
      <c r="EM859" s="179"/>
      <c r="EN859" s="179"/>
      <c r="EO859" s="179"/>
      <c r="EP859" s="179"/>
      <c r="EQ859" s="179"/>
      <c r="ER859" s="179"/>
      <c r="ES859" s="179"/>
      <c r="ET859" s="179"/>
      <c r="EU859" s="179"/>
      <c r="EV859" s="179"/>
      <c r="EW859" s="179"/>
      <c r="EX859" s="179"/>
      <c r="EY859" s="179"/>
      <c r="EZ859" s="179"/>
      <c r="FA859" s="179"/>
      <c r="FB859" s="179"/>
      <c r="FC859" s="179"/>
      <c r="FD859" s="179"/>
      <c r="FE859" s="179"/>
      <c r="FF859" s="179"/>
      <c r="FG859" s="179"/>
      <c r="FH859" s="179"/>
      <c r="FI859" s="179"/>
      <c r="FJ859" s="179"/>
      <c r="FK859" s="179"/>
      <c r="FL859" s="179"/>
      <c r="FM859" s="179"/>
      <c r="FN859" s="179"/>
      <c r="FO859" s="179"/>
      <c r="FP859" s="179"/>
      <c r="FQ859" s="179"/>
      <c r="FR859" s="179"/>
      <c r="FS859" s="179"/>
      <c r="FT859" s="179"/>
      <c r="FU859" s="179"/>
      <c r="FV859" s="179"/>
      <c r="FW859" s="179"/>
      <c r="FX859" s="179"/>
      <c r="FY859" s="179"/>
      <c r="FZ859" s="179"/>
      <c r="GA859" s="179"/>
      <c r="GB859" s="179"/>
      <c r="GC859" s="179"/>
      <c r="GD859" s="179"/>
      <c r="GE859" s="179"/>
      <c r="GF859" s="179"/>
      <c r="GG859" s="179"/>
      <c r="GH859" s="179"/>
      <c r="GI859" s="179"/>
      <c r="GJ859" s="179"/>
      <c r="GK859" s="179"/>
      <c r="GL859" s="179"/>
      <c r="GM859" s="179"/>
      <c r="GN859" s="179"/>
      <c r="GO859" s="179"/>
      <c r="GP859" s="179"/>
      <c r="GQ859" s="179"/>
      <c r="GR859" s="179"/>
      <c r="GS859" s="179"/>
    </row>
    <row r="860" spans="1:20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c r="AA860" s="179"/>
      <c r="AB860" s="179"/>
      <c r="AC860" s="179"/>
      <c r="AD860" s="179"/>
      <c r="AE860" s="179"/>
      <c r="AF860" s="179"/>
      <c r="AG860" s="179"/>
      <c r="AH860" s="179"/>
      <c r="AI860" s="179"/>
      <c r="AJ860" s="179"/>
      <c r="AK860" s="179"/>
      <c r="AL860" s="179"/>
      <c r="AM860" s="179"/>
      <c r="AN860" s="179"/>
      <c r="AO860" s="179"/>
      <c r="AP860" s="179"/>
      <c r="AQ860" s="179"/>
      <c r="AR860" s="179"/>
      <c r="AS860" s="179"/>
      <c r="AT860" s="179"/>
      <c r="AU860" s="179"/>
      <c r="AV860" s="179"/>
      <c r="AW860" s="179"/>
      <c r="AX860" s="179"/>
      <c r="AY860" s="179"/>
      <c r="AZ860" s="179"/>
      <c r="BA860" s="179"/>
      <c r="BB860" s="179"/>
      <c r="BC860" s="179"/>
      <c r="BD860" s="179"/>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179"/>
      <c r="CO860" s="179"/>
      <c r="CP860" s="179"/>
      <c r="CQ860" s="179"/>
      <c r="CR860" s="179"/>
      <c r="CS860" s="179"/>
      <c r="CT860" s="179"/>
      <c r="CU860" s="179"/>
      <c r="CV860" s="179"/>
      <c r="CW860" s="179"/>
      <c r="CX860" s="179"/>
      <c r="CY860" s="179"/>
      <c r="CZ860" s="179"/>
      <c r="DA860" s="179"/>
      <c r="DB860" s="179"/>
      <c r="DC860" s="179"/>
      <c r="DD860" s="179"/>
      <c r="DE860" s="179"/>
      <c r="DF860" s="179"/>
      <c r="DG860" s="179"/>
      <c r="DH860" s="179"/>
      <c r="DI860" s="179"/>
      <c r="DJ860" s="179"/>
      <c r="DK860" s="179"/>
      <c r="DL860" s="179"/>
      <c r="DM860" s="179"/>
      <c r="DN860" s="179"/>
      <c r="DO860" s="179"/>
      <c r="DP860" s="179"/>
      <c r="DQ860" s="179"/>
      <c r="DR860" s="179"/>
      <c r="DS860" s="179"/>
      <c r="DT860" s="179"/>
      <c r="DU860" s="179"/>
      <c r="DV860" s="179"/>
      <c r="DW860" s="179"/>
      <c r="DX860" s="179"/>
      <c r="DY860" s="179"/>
      <c r="DZ860" s="179"/>
      <c r="EA860" s="179"/>
      <c r="EB860" s="179"/>
      <c r="EC860" s="179"/>
      <c r="ED860" s="179"/>
      <c r="EE860" s="179"/>
      <c r="EF860" s="179"/>
      <c r="EG860" s="179"/>
      <c r="EH860" s="179"/>
      <c r="EI860" s="179"/>
      <c r="EJ860" s="179"/>
      <c r="EK860" s="179"/>
      <c r="EL860" s="179"/>
      <c r="EM860" s="179"/>
      <c r="EN860" s="179"/>
      <c r="EO860" s="179"/>
      <c r="EP860" s="179"/>
      <c r="EQ860" s="179"/>
      <c r="ER860" s="179"/>
      <c r="ES860" s="179"/>
      <c r="ET860" s="179"/>
      <c r="EU860" s="179"/>
      <c r="EV860" s="179"/>
      <c r="EW860" s="179"/>
      <c r="EX860" s="179"/>
      <c r="EY860" s="179"/>
      <c r="EZ860" s="179"/>
      <c r="FA860" s="179"/>
      <c r="FB860" s="179"/>
      <c r="FC860" s="179"/>
      <c r="FD860" s="179"/>
      <c r="FE860" s="179"/>
      <c r="FF860" s="179"/>
      <c r="FG860" s="179"/>
      <c r="FH860" s="179"/>
      <c r="FI860" s="179"/>
      <c r="FJ860" s="179"/>
      <c r="FK860" s="179"/>
      <c r="FL860" s="179"/>
      <c r="FM860" s="179"/>
      <c r="FN860" s="179"/>
      <c r="FO860" s="179"/>
      <c r="FP860" s="179"/>
      <c r="FQ860" s="179"/>
      <c r="FR860" s="179"/>
      <c r="FS860" s="179"/>
      <c r="FT860" s="179"/>
      <c r="FU860" s="179"/>
      <c r="FV860" s="179"/>
      <c r="FW860" s="179"/>
      <c r="FX860" s="179"/>
      <c r="FY860" s="179"/>
      <c r="FZ860" s="179"/>
      <c r="GA860" s="179"/>
      <c r="GB860" s="179"/>
      <c r="GC860" s="179"/>
      <c r="GD860" s="179"/>
      <c r="GE860" s="179"/>
      <c r="GF860" s="179"/>
      <c r="GG860" s="179"/>
      <c r="GH860" s="179"/>
      <c r="GI860" s="179"/>
      <c r="GJ860" s="179"/>
      <c r="GK860" s="179"/>
      <c r="GL860" s="179"/>
      <c r="GM860" s="179"/>
      <c r="GN860" s="179"/>
      <c r="GO860" s="179"/>
      <c r="GP860" s="179"/>
      <c r="GQ860" s="179"/>
      <c r="GR860" s="179"/>
      <c r="GS860" s="179"/>
    </row>
    <row r="861" spans="1:20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79"/>
      <c r="AP861" s="179"/>
      <c r="AQ861" s="179"/>
      <c r="AR861" s="179"/>
      <c r="AS861" s="179"/>
      <c r="AT861" s="179"/>
      <c r="AU861" s="179"/>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c r="CA861" s="179"/>
      <c r="CB861" s="179"/>
      <c r="CC861" s="179"/>
      <c r="CD861" s="179"/>
      <c r="CE861" s="179"/>
      <c r="CF861" s="179"/>
      <c r="CG861" s="179"/>
      <c r="CH861" s="179"/>
      <c r="CI861" s="179"/>
      <c r="CJ861" s="179"/>
      <c r="CK861" s="179"/>
      <c r="CL861" s="179"/>
      <c r="CM861" s="179"/>
      <c r="CN861" s="179"/>
      <c r="CO861" s="179"/>
      <c r="CP861" s="179"/>
      <c r="CQ861" s="179"/>
      <c r="CR861" s="179"/>
      <c r="CS861" s="179"/>
      <c r="CT861" s="179"/>
      <c r="CU861" s="179"/>
      <c r="CV861" s="179"/>
      <c r="CW861" s="179"/>
      <c r="CX861" s="179"/>
      <c r="CY861" s="179"/>
      <c r="CZ861" s="179"/>
      <c r="DA861" s="179"/>
      <c r="DB861" s="179"/>
      <c r="DC861" s="179"/>
      <c r="DD861" s="179"/>
      <c r="DE861" s="179"/>
      <c r="DF861" s="179"/>
      <c r="DG861" s="179"/>
      <c r="DH861" s="179"/>
      <c r="DI861" s="179"/>
      <c r="DJ861" s="179"/>
      <c r="DK861" s="179"/>
      <c r="DL861" s="179"/>
      <c r="DM861" s="179"/>
      <c r="DN861" s="179"/>
      <c r="DO861" s="179"/>
      <c r="DP861" s="179"/>
      <c r="DQ861" s="179"/>
      <c r="DR861" s="179"/>
      <c r="DS861" s="179"/>
      <c r="DT861" s="179"/>
      <c r="DU861" s="179"/>
      <c r="DV861" s="179"/>
      <c r="DW861" s="179"/>
      <c r="DX861" s="179"/>
      <c r="DY861" s="179"/>
      <c r="DZ861" s="179"/>
      <c r="EA861" s="179"/>
      <c r="EB861" s="179"/>
      <c r="EC861" s="179"/>
      <c r="ED861" s="179"/>
      <c r="EE861" s="179"/>
      <c r="EF861" s="179"/>
      <c r="EG861" s="179"/>
      <c r="EH861" s="179"/>
      <c r="EI861" s="179"/>
      <c r="EJ861" s="179"/>
      <c r="EK861" s="179"/>
      <c r="EL861" s="179"/>
      <c r="EM861" s="179"/>
      <c r="EN861" s="179"/>
      <c r="EO861" s="179"/>
      <c r="EP861" s="179"/>
      <c r="EQ861" s="179"/>
      <c r="ER861" s="179"/>
      <c r="ES861" s="179"/>
      <c r="ET861" s="179"/>
      <c r="EU861" s="179"/>
      <c r="EV861" s="179"/>
      <c r="EW861" s="179"/>
      <c r="EX861" s="179"/>
      <c r="EY861" s="179"/>
      <c r="EZ861" s="179"/>
      <c r="FA861" s="179"/>
      <c r="FB861" s="179"/>
      <c r="FC861" s="179"/>
      <c r="FD861" s="179"/>
      <c r="FE861" s="179"/>
      <c r="FF861" s="179"/>
      <c r="FG861" s="179"/>
      <c r="FH861" s="179"/>
      <c r="FI861" s="179"/>
      <c r="FJ861" s="179"/>
      <c r="FK861" s="179"/>
      <c r="FL861" s="179"/>
      <c r="FM861" s="179"/>
      <c r="FN861" s="179"/>
      <c r="FO861" s="179"/>
      <c r="FP861" s="179"/>
      <c r="FQ861" s="179"/>
      <c r="FR861" s="179"/>
      <c r="FS861" s="179"/>
      <c r="FT861" s="179"/>
      <c r="FU861" s="179"/>
      <c r="FV861" s="179"/>
      <c r="FW861" s="179"/>
      <c r="FX861" s="179"/>
      <c r="FY861" s="179"/>
      <c r="FZ861" s="179"/>
      <c r="GA861" s="179"/>
      <c r="GB861" s="179"/>
      <c r="GC861" s="179"/>
      <c r="GD861" s="179"/>
      <c r="GE861" s="179"/>
      <c r="GF861" s="179"/>
      <c r="GG861" s="179"/>
      <c r="GH861" s="179"/>
      <c r="GI861" s="179"/>
      <c r="GJ861" s="179"/>
      <c r="GK861" s="179"/>
      <c r="GL861" s="179"/>
      <c r="GM861" s="179"/>
      <c r="GN861" s="179"/>
      <c r="GO861" s="179"/>
      <c r="GP861" s="179"/>
      <c r="GQ861" s="179"/>
      <c r="GR861" s="179"/>
      <c r="GS861" s="179"/>
    </row>
    <row r="862" spans="1:20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79"/>
      <c r="AL862" s="179"/>
      <c r="AM862" s="179"/>
      <c r="AN862" s="179"/>
      <c r="AO862" s="179"/>
      <c r="AP862" s="179"/>
      <c r="AQ862" s="179"/>
      <c r="AR862" s="179"/>
      <c r="AS862" s="179"/>
      <c r="AT862" s="179"/>
      <c r="AU862" s="179"/>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c r="CA862" s="179"/>
      <c r="CB862" s="179"/>
      <c r="CC862" s="179"/>
      <c r="CD862" s="179"/>
      <c r="CE862" s="179"/>
      <c r="CF862" s="179"/>
      <c r="CG862" s="179"/>
      <c r="CH862" s="179"/>
      <c r="CI862" s="179"/>
      <c r="CJ862" s="179"/>
      <c r="CK862" s="179"/>
      <c r="CL862" s="179"/>
      <c r="CM862" s="179"/>
      <c r="CN862" s="179"/>
      <c r="CO862" s="179"/>
      <c r="CP862" s="179"/>
      <c r="CQ862" s="179"/>
      <c r="CR862" s="179"/>
      <c r="CS862" s="179"/>
      <c r="CT862" s="179"/>
      <c r="CU862" s="179"/>
      <c r="CV862" s="179"/>
      <c r="CW862" s="179"/>
      <c r="CX862" s="179"/>
      <c r="CY862" s="179"/>
      <c r="CZ862" s="179"/>
      <c r="DA862" s="179"/>
      <c r="DB862" s="179"/>
      <c r="DC862" s="179"/>
      <c r="DD862" s="179"/>
      <c r="DE862" s="179"/>
      <c r="DF862" s="179"/>
      <c r="DG862" s="179"/>
      <c r="DH862" s="179"/>
      <c r="DI862" s="179"/>
      <c r="DJ862" s="179"/>
      <c r="DK862" s="179"/>
      <c r="DL862" s="179"/>
      <c r="DM862" s="179"/>
      <c r="DN862" s="179"/>
      <c r="DO862" s="179"/>
      <c r="DP862" s="179"/>
      <c r="DQ862" s="179"/>
      <c r="DR862" s="179"/>
      <c r="DS862" s="179"/>
      <c r="DT862" s="179"/>
      <c r="DU862" s="179"/>
      <c r="DV862" s="179"/>
      <c r="DW862" s="179"/>
      <c r="DX862" s="179"/>
      <c r="DY862" s="179"/>
      <c r="DZ862" s="179"/>
      <c r="EA862" s="179"/>
      <c r="EB862" s="179"/>
      <c r="EC862" s="179"/>
      <c r="ED862" s="179"/>
      <c r="EE862" s="179"/>
      <c r="EF862" s="179"/>
      <c r="EG862" s="179"/>
      <c r="EH862" s="179"/>
      <c r="EI862" s="179"/>
      <c r="EJ862" s="179"/>
      <c r="EK862" s="179"/>
      <c r="EL862" s="179"/>
      <c r="EM862" s="179"/>
      <c r="EN862" s="179"/>
      <c r="EO862" s="179"/>
      <c r="EP862" s="179"/>
      <c r="EQ862" s="179"/>
      <c r="ER862" s="179"/>
      <c r="ES862" s="179"/>
      <c r="ET862" s="179"/>
      <c r="EU862" s="179"/>
      <c r="EV862" s="179"/>
      <c r="EW862" s="179"/>
      <c r="EX862" s="179"/>
      <c r="EY862" s="179"/>
      <c r="EZ862" s="179"/>
      <c r="FA862" s="179"/>
      <c r="FB862" s="179"/>
      <c r="FC862" s="179"/>
      <c r="FD862" s="179"/>
      <c r="FE862" s="179"/>
      <c r="FF862" s="179"/>
      <c r="FG862" s="179"/>
      <c r="FH862" s="179"/>
      <c r="FI862" s="179"/>
      <c r="FJ862" s="179"/>
      <c r="FK862" s="179"/>
      <c r="FL862" s="179"/>
      <c r="FM862" s="179"/>
      <c r="FN862" s="179"/>
      <c r="FO862" s="179"/>
      <c r="FP862" s="179"/>
      <c r="FQ862" s="179"/>
      <c r="FR862" s="179"/>
      <c r="FS862" s="179"/>
      <c r="FT862" s="179"/>
      <c r="FU862" s="179"/>
      <c r="FV862" s="179"/>
      <c r="FW862" s="179"/>
      <c r="FX862" s="179"/>
      <c r="FY862" s="179"/>
      <c r="FZ862" s="179"/>
      <c r="GA862" s="179"/>
      <c r="GB862" s="179"/>
      <c r="GC862" s="179"/>
      <c r="GD862" s="179"/>
      <c r="GE862" s="179"/>
      <c r="GF862" s="179"/>
      <c r="GG862" s="179"/>
      <c r="GH862" s="179"/>
      <c r="GI862" s="179"/>
      <c r="GJ862" s="179"/>
      <c r="GK862" s="179"/>
      <c r="GL862" s="179"/>
      <c r="GM862" s="179"/>
      <c r="GN862" s="179"/>
      <c r="GO862" s="179"/>
      <c r="GP862" s="179"/>
      <c r="GQ862" s="179"/>
      <c r="GR862" s="179"/>
      <c r="GS862" s="179"/>
    </row>
    <row r="863" spans="1:20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79"/>
      <c r="AL863" s="179"/>
      <c r="AM863" s="179"/>
      <c r="AN863" s="179"/>
      <c r="AO863" s="179"/>
      <c r="AP863" s="179"/>
      <c r="AQ863" s="179"/>
      <c r="AR863" s="179"/>
      <c r="AS863" s="179"/>
      <c r="AT863" s="179"/>
      <c r="AU863" s="179"/>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c r="CA863" s="179"/>
      <c r="CB863" s="179"/>
      <c r="CC863" s="179"/>
      <c r="CD863" s="179"/>
      <c r="CE863" s="179"/>
      <c r="CF863" s="179"/>
      <c r="CG863" s="179"/>
      <c r="CH863" s="179"/>
      <c r="CI863" s="179"/>
      <c r="CJ863" s="179"/>
      <c r="CK863" s="179"/>
      <c r="CL863" s="179"/>
      <c r="CM863" s="179"/>
      <c r="CN863" s="179"/>
      <c r="CO863" s="179"/>
      <c r="CP863" s="179"/>
      <c r="CQ863" s="179"/>
      <c r="CR863" s="179"/>
      <c r="CS863" s="179"/>
      <c r="CT863" s="179"/>
      <c r="CU863" s="179"/>
      <c r="CV863" s="179"/>
      <c r="CW863" s="179"/>
      <c r="CX863" s="179"/>
      <c r="CY863" s="179"/>
      <c r="CZ863" s="179"/>
      <c r="DA863" s="179"/>
      <c r="DB863" s="179"/>
      <c r="DC863" s="179"/>
      <c r="DD863" s="179"/>
      <c r="DE863" s="179"/>
      <c r="DF863" s="179"/>
      <c r="DG863" s="179"/>
      <c r="DH863" s="179"/>
      <c r="DI863" s="179"/>
      <c r="DJ863" s="179"/>
      <c r="DK863" s="179"/>
      <c r="DL863" s="179"/>
      <c r="DM863" s="179"/>
      <c r="DN863" s="179"/>
      <c r="DO863" s="179"/>
      <c r="DP863" s="179"/>
      <c r="DQ863" s="179"/>
      <c r="DR863" s="179"/>
      <c r="DS863" s="179"/>
      <c r="DT863" s="179"/>
      <c r="DU863" s="179"/>
      <c r="DV863" s="179"/>
      <c r="DW863" s="179"/>
      <c r="DX863" s="179"/>
      <c r="DY863" s="179"/>
      <c r="DZ863" s="179"/>
      <c r="EA863" s="179"/>
      <c r="EB863" s="179"/>
      <c r="EC863" s="179"/>
      <c r="ED863" s="179"/>
      <c r="EE863" s="179"/>
      <c r="EF863" s="179"/>
      <c r="EG863" s="179"/>
      <c r="EH863" s="179"/>
      <c r="EI863" s="179"/>
      <c r="EJ863" s="179"/>
      <c r="EK863" s="179"/>
      <c r="EL863" s="179"/>
      <c r="EM863" s="179"/>
      <c r="EN863" s="179"/>
      <c r="EO863" s="179"/>
      <c r="EP863" s="179"/>
      <c r="EQ863" s="179"/>
      <c r="ER863" s="179"/>
      <c r="ES863" s="179"/>
      <c r="ET863" s="179"/>
      <c r="EU863" s="179"/>
      <c r="EV863" s="179"/>
      <c r="EW863" s="179"/>
      <c r="EX863" s="179"/>
      <c r="EY863" s="179"/>
      <c r="EZ863" s="179"/>
      <c r="FA863" s="179"/>
      <c r="FB863" s="179"/>
      <c r="FC863" s="179"/>
      <c r="FD863" s="179"/>
      <c r="FE863" s="179"/>
      <c r="FF863" s="179"/>
      <c r="FG863" s="179"/>
      <c r="FH863" s="179"/>
      <c r="FI863" s="179"/>
      <c r="FJ863" s="179"/>
      <c r="FK863" s="179"/>
      <c r="FL863" s="179"/>
      <c r="FM863" s="179"/>
      <c r="FN863" s="179"/>
      <c r="FO863" s="179"/>
      <c r="FP863" s="179"/>
      <c r="FQ863" s="179"/>
      <c r="FR863" s="179"/>
      <c r="FS863" s="179"/>
      <c r="FT863" s="179"/>
      <c r="FU863" s="179"/>
      <c r="FV863" s="179"/>
      <c r="FW863" s="179"/>
      <c r="FX863" s="179"/>
      <c r="FY863" s="179"/>
      <c r="FZ863" s="179"/>
      <c r="GA863" s="179"/>
      <c r="GB863" s="179"/>
      <c r="GC863" s="179"/>
      <c r="GD863" s="179"/>
      <c r="GE863" s="179"/>
      <c r="GF863" s="179"/>
      <c r="GG863" s="179"/>
      <c r="GH863" s="179"/>
      <c r="GI863" s="179"/>
      <c r="GJ863" s="179"/>
      <c r="GK863" s="179"/>
      <c r="GL863" s="179"/>
      <c r="GM863" s="179"/>
      <c r="GN863" s="179"/>
      <c r="GO863" s="179"/>
      <c r="GP863" s="179"/>
      <c r="GQ863" s="179"/>
      <c r="GR863" s="179"/>
      <c r="GS863" s="179"/>
    </row>
    <row r="864" spans="1:20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79"/>
      <c r="AL864" s="179"/>
      <c r="AM864" s="179"/>
      <c r="AN864" s="179"/>
      <c r="AO864" s="179"/>
      <c r="AP864" s="179"/>
      <c r="AQ864" s="179"/>
      <c r="AR864" s="179"/>
      <c r="AS864" s="179"/>
      <c r="AT864" s="179"/>
      <c r="AU864" s="179"/>
      <c r="AV864" s="179"/>
      <c r="AW864" s="179"/>
      <c r="AX864" s="179"/>
      <c r="AY864" s="179"/>
      <c r="AZ864" s="179"/>
      <c r="BA864" s="179"/>
      <c r="BB864" s="179"/>
      <c r="BC864" s="179"/>
      <c r="BD864" s="179"/>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179"/>
      <c r="CO864" s="179"/>
      <c r="CP864" s="179"/>
      <c r="CQ864" s="179"/>
      <c r="CR864" s="179"/>
      <c r="CS864" s="179"/>
      <c r="CT864" s="179"/>
      <c r="CU864" s="179"/>
      <c r="CV864" s="179"/>
      <c r="CW864" s="179"/>
      <c r="CX864" s="179"/>
      <c r="CY864" s="179"/>
      <c r="CZ864" s="179"/>
      <c r="DA864" s="179"/>
      <c r="DB864" s="179"/>
      <c r="DC864" s="179"/>
      <c r="DD864" s="179"/>
      <c r="DE864" s="179"/>
      <c r="DF864" s="179"/>
      <c r="DG864" s="179"/>
      <c r="DH864" s="179"/>
      <c r="DI864" s="179"/>
      <c r="DJ864" s="179"/>
      <c r="DK864" s="179"/>
      <c r="DL864" s="179"/>
      <c r="DM864" s="179"/>
      <c r="DN864" s="179"/>
      <c r="DO864" s="179"/>
      <c r="DP864" s="179"/>
      <c r="DQ864" s="179"/>
      <c r="DR864" s="179"/>
      <c r="DS864" s="179"/>
      <c r="DT864" s="179"/>
      <c r="DU864" s="179"/>
      <c r="DV864" s="179"/>
      <c r="DW864" s="179"/>
      <c r="DX864" s="179"/>
      <c r="DY864" s="179"/>
      <c r="DZ864" s="179"/>
      <c r="EA864" s="179"/>
      <c r="EB864" s="179"/>
      <c r="EC864" s="179"/>
      <c r="ED864" s="179"/>
      <c r="EE864" s="179"/>
      <c r="EF864" s="179"/>
      <c r="EG864" s="179"/>
      <c r="EH864" s="179"/>
      <c r="EI864" s="179"/>
      <c r="EJ864" s="179"/>
      <c r="EK864" s="179"/>
      <c r="EL864" s="179"/>
      <c r="EM864" s="179"/>
      <c r="EN864" s="179"/>
      <c r="EO864" s="179"/>
      <c r="EP864" s="179"/>
      <c r="EQ864" s="179"/>
      <c r="ER864" s="179"/>
      <c r="ES864" s="179"/>
      <c r="ET864" s="179"/>
      <c r="EU864" s="179"/>
      <c r="EV864" s="179"/>
      <c r="EW864" s="179"/>
      <c r="EX864" s="179"/>
      <c r="EY864" s="179"/>
      <c r="EZ864" s="179"/>
      <c r="FA864" s="179"/>
      <c r="FB864" s="179"/>
      <c r="FC864" s="179"/>
      <c r="FD864" s="179"/>
      <c r="FE864" s="179"/>
      <c r="FF864" s="179"/>
      <c r="FG864" s="179"/>
      <c r="FH864" s="179"/>
      <c r="FI864" s="179"/>
      <c r="FJ864" s="179"/>
      <c r="FK864" s="179"/>
      <c r="FL864" s="179"/>
      <c r="FM864" s="179"/>
      <c r="FN864" s="179"/>
      <c r="FO864" s="179"/>
      <c r="FP864" s="179"/>
      <c r="FQ864" s="179"/>
      <c r="FR864" s="179"/>
      <c r="FS864" s="179"/>
      <c r="FT864" s="179"/>
      <c r="FU864" s="179"/>
      <c r="FV864" s="179"/>
      <c r="FW864" s="179"/>
      <c r="FX864" s="179"/>
      <c r="FY864" s="179"/>
      <c r="FZ864" s="179"/>
      <c r="GA864" s="179"/>
      <c r="GB864" s="179"/>
      <c r="GC864" s="179"/>
      <c r="GD864" s="179"/>
      <c r="GE864" s="179"/>
      <c r="GF864" s="179"/>
      <c r="GG864" s="179"/>
      <c r="GH864" s="179"/>
      <c r="GI864" s="179"/>
      <c r="GJ864" s="179"/>
      <c r="GK864" s="179"/>
      <c r="GL864" s="179"/>
      <c r="GM864" s="179"/>
      <c r="GN864" s="179"/>
      <c r="GO864" s="179"/>
      <c r="GP864" s="179"/>
      <c r="GQ864" s="179"/>
      <c r="GR864" s="179"/>
      <c r="GS864" s="179"/>
    </row>
    <row r="865" spans="1:20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79"/>
      <c r="AL865" s="179"/>
      <c r="AM865" s="179"/>
      <c r="AN865" s="179"/>
      <c r="AO865" s="179"/>
      <c r="AP865" s="179"/>
      <c r="AQ865" s="179"/>
      <c r="AR865" s="179"/>
      <c r="AS865" s="179"/>
      <c r="AT865" s="179"/>
      <c r="AU865" s="179"/>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c r="CA865" s="179"/>
      <c r="CB865" s="179"/>
      <c r="CC865" s="179"/>
      <c r="CD865" s="179"/>
      <c r="CE865" s="179"/>
      <c r="CF865" s="179"/>
      <c r="CG865" s="179"/>
      <c r="CH865" s="179"/>
      <c r="CI865" s="179"/>
      <c r="CJ865" s="179"/>
      <c r="CK865" s="179"/>
      <c r="CL865" s="179"/>
      <c r="CM865" s="179"/>
      <c r="CN865" s="179"/>
      <c r="CO865" s="179"/>
      <c r="CP865" s="179"/>
      <c r="CQ865" s="179"/>
      <c r="CR865" s="179"/>
      <c r="CS865" s="179"/>
      <c r="CT865" s="179"/>
      <c r="CU865" s="179"/>
      <c r="CV865" s="179"/>
      <c r="CW865" s="179"/>
      <c r="CX865" s="179"/>
      <c r="CY865" s="179"/>
      <c r="CZ865" s="179"/>
      <c r="DA865" s="179"/>
      <c r="DB865" s="179"/>
      <c r="DC865" s="179"/>
      <c r="DD865" s="179"/>
      <c r="DE865" s="179"/>
      <c r="DF865" s="179"/>
      <c r="DG865" s="179"/>
      <c r="DH865" s="179"/>
      <c r="DI865" s="179"/>
      <c r="DJ865" s="179"/>
      <c r="DK865" s="179"/>
      <c r="DL865" s="179"/>
      <c r="DM865" s="179"/>
      <c r="DN865" s="179"/>
      <c r="DO865" s="179"/>
      <c r="DP865" s="179"/>
      <c r="DQ865" s="179"/>
      <c r="DR865" s="179"/>
      <c r="DS865" s="179"/>
      <c r="DT865" s="179"/>
      <c r="DU865" s="179"/>
      <c r="DV865" s="179"/>
      <c r="DW865" s="179"/>
      <c r="DX865" s="179"/>
      <c r="DY865" s="179"/>
      <c r="DZ865" s="179"/>
      <c r="EA865" s="179"/>
      <c r="EB865" s="179"/>
      <c r="EC865" s="179"/>
      <c r="ED865" s="179"/>
      <c r="EE865" s="179"/>
      <c r="EF865" s="179"/>
      <c r="EG865" s="179"/>
      <c r="EH865" s="179"/>
      <c r="EI865" s="179"/>
      <c r="EJ865" s="179"/>
      <c r="EK865" s="179"/>
      <c r="EL865" s="179"/>
      <c r="EM865" s="179"/>
      <c r="EN865" s="179"/>
      <c r="EO865" s="179"/>
      <c r="EP865" s="179"/>
      <c r="EQ865" s="179"/>
      <c r="ER865" s="179"/>
      <c r="ES865" s="179"/>
      <c r="ET865" s="179"/>
      <c r="EU865" s="179"/>
      <c r="EV865" s="179"/>
      <c r="EW865" s="179"/>
      <c r="EX865" s="179"/>
      <c r="EY865" s="179"/>
      <c r="EZ865" s="179"/>
      <c r="FA865" s="179"/>
      <c r="FB865" s="179"/>
      <c r="FC865" s="179"/>
      <c r="FD865" s="179"/>
      <c r="FE865" s="179"/>
      <c r="FF865" s="179"/>
      <c r="FG865" s="179"/>
      <c r="FH865" s="179"/>
      <c r="FI865" s="179"/>
      <c r="FJ865" s="179"/>
      <c r="FK865" s="179"/>
      <c r="FL865" s="179"/>
      <c r="FM865" s="179"/>
      <c r="FN865" s="179"/>
      <c r="FO865" s="179"/>
      <c r="FP865" s="179"/>
      <c r="FQ865" s="179"/>
      <c r="FR865" s="179"/>
      <c r="FS865" s="179"/>
      <c r="FT865" s="179"/>
      <c r="FU865" s="179"/>
      <c r="FV865" s="179"/>
      <c r="FW865" s="179"/>
      <c r="FX865" s="179"/>
      <c r="FY865" s="179"/>
      <c r="FZ865" s="179"/>
      <c r="GA865" s="179"/>
      <c r="GB865" s="179"/>
      <c r="GC865" s="179"/>
      <c r="GD865" s="179"/>
      <c r="GE865" s="179"/>
      <c r="GF865" s="179"/>
      <c r="GG865" s="179"/>
      <c r="GH865" s="179"/>
      <c r="GI865" s="179"/>
      <c r="GJ865" s="179"/>
      <c r="GK865" s="179"/>
      <c r="GL865" s="179"/>
      <c r="GM865" s="179"/>
      <c r="GN865" s="179"/>
      <c r="GO865" s="179"/>
      <c r="GP865" s="179"/>
      <c r="GQ865" s="179"/>
      <c r="GR865" s="179"/>
      <c r="GS865" s="179"/>
    </row>
    <row r="866" spans="1:20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79"/>
      <c r="AL866" s="179"/>
      <c r="AM866" s="179"/>
      <c r="AN866" s="179"/>
      <c r="AO866" s="179"/>
      <c r="AP866" s="179"/>
      <c r="AQ866" s="179"/>
      <c r="AR866" s="179"/>
      <c r="AS866" s="179"/>
      <c r="AT866" s="179"/>
      <c r="AU866" s="179"/>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c r="CA866" s="179"/>
      <c r="CB866" s="179"/>
      <c r="CC866" s="179"/>
      <c r="CD866" s="179"/>
      <c r="CE866" s="179"/>
      <c r="CF866" s="179"/>
      <c r="CG866" s="179"/>
      <c r="CH866" s="179"/>
      <c r="CI866" s="179"/>
      <c r="CJ866" s="179"/>
      <c r="CK866" s="179"/>
      <c r="CL866" s="179"/>
      <c r="CM866" s="179"/>
      <c r="CN866" s="179"/>
      <c r="CO866" s="179"/>
      <c r="CP866" s="179"/>
      <c r="CQ866" s="179"/>
      <c r="CR866" s="179"/>
      <c r="CS866" s="179"/>
      <c r="CT866" s="179"/>
      <c r="CU866" s="179"/>
      <c r="CV866" s="179"/>
      <c r="CW866" s="179"/>
      <c r="CX866" s="179"/>
      <c r="CY866" s="179"/>
      <c r="CZ866" s="179"/>
      <c r="DA866" s="179"/>
      <c r="DB866" s="179"/>
      <c r="DC866" s="179"/>
      <c r="DD866" s="179"/>
      <c r="DE866" s="179"/>
      <c r="DF866" s="179"/>
      <c r="DG866" s="179"/>
      <c r="DH866" s="179"/>
      <c r="DI866" s="179"/>
      <c r="DJ866" s="179"/>
      <c r="DK866" s="179"/>
      <c r="DL866" s="179"/>
      <c r="DM866" s="179"/>
      <c r="DN866" s="179"/>
      <c r="DO866" s="179"/>
      <c r="DP866" s="179"/>
      <c r="DQ866" s="179"/>
      <c r="DR866" s="179"/>
      <c r="DS866" s="179"/>
      <c r="DT866" s="179"/>
      <c r="DU866" s="179"/>
      <c r="DV866" s="179"/>
      <c r="DW866" s="179"/>
      <c r="DX866" s="179"/>
      <c r="DY866" s="179"/>
      <c r="DZ866" s="179"/>
      <c r="EA866" s="179"/>
      <c r="EB866" s="179"/>
      <c r="EC866" s="179"/>
      <c r="ED866" s="179"/>
      <c r="EE866" s="179"/>
      <c r="EF866" s="179"/>
      <c r="EG866" s="179"/>
      <c r="EH866" s="179"/>
      <c r="EI866" s="179"/>
      <c r="EJ866" s="179"/>
      <c r="EK866" s="179"/>
      <c r="EL866" s="179"/>
      <c r="EM866" s="179"/>
      <c r="EN866" s="179"/>
      <c r="EO866" s="179"/>
      <c r="EP866" s="179"/>
      <c r="EQ866" s="179"/>
      <c r="ER866" s="179"/>
      <c r="ES866" s="179"/>
      <c r="ET866" s="179"/>
      <c r="EU866" s="179"/>
      <c r="EV866" s="179"/>
      <c r="EW866" s="179"/>
      <c r="EX866" s="179"/>
      <c r="EY866" s="179"/>
      <c r="EZ866" s="179"/>
      <c r="FA866" s="179"/>
      <c r="FB866" s="179"/>
      <c r="FC866" s="179"/>
      <c r="FD866" s="179"/>
      <c r="FE866" s="179"/>
      <c r="FF866" s="179"/>
      <c r="FG866" s="179"/>
      <c r="FH866" s="179"/>
      <c r="FI866" s="179"/>
      <c r="FJ866" s="179"/>
      <c r="FK866" s="179"/>
      <c r="FL866" s="179"/>
      <c r="FM866" s="179"/>
      <c r="FN866" s="179"/>
      <c r="FO866" s="179"/>
      <c r="FP866" s="179"/>
      <c r="FQ866" s="179"/>
      <c r="FR866" s="179"/>
      <c r="FS866" s="179"/>
      <c r="FT866" s="179"/>
      <c r="FU866" s="179"/>
      <c r="FV866" s="179"/>
      <c r="FW866" s="179"/>
      <c r="FX866" s="179"/>
      <c r="FY866" s="179"/>
      <c r="FZ866" s="179"/>
      <c r="GA866" s="179"/>
      <c r="GB866" s="179"/>
      <c r="GC866" s="179"/>
      <c r="GD866" s="179"/>
      <c r="GE866" s="179"/>
      <c r="GF866" s="179"/>
      <c r="GG866" s="179"/>
      <c r="GH866" s="179"/>
      <c r="GI866" s="179"/>
      <c r="GJ866" s="179"/>
      <c r="GK866" s="179"/>
      <c r="GL866" s="179"/>
      <c r="GM866" s="179"/>
      <c r="GN866" s="179"/>
      <c r="GO866" s="179"/>
      <c r="GP866" s="179"/>
      <c r="GQ866" s="179"/>
      <c r="GR866" s="179"/>
      <c r="GS866" s="179"/>
    </row>
    <row r="867" spans="1:20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79"/>
      <c r="AL867" s="179"/>
      <c r="AM867" s="179"/>
      <c r="AN867" s="179"/>
      <c r="AO867" s="179"/>
      <c r="AP867" s="179"/>
      <c r="AQ867" s="179"/>
      <c r="AR867" s="179"/>
      <c r="AS867" s="179"/>
      <c r="AT867" s="179"/>
      <c r="AU867" s="179"/>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c r="CA867" s="179"/>
      <c r="CB867" s="179"/>
      <c r="CC867" s="179"/>
      <c r="CD867" s="179"/>
      <c r="CE867" s="179"/>
      <c r="CF867" s="179"/>
      <c r="CG867" s="179"/>
      <c r="CH867" s="179"/>
      <c r="CI867" s="179"/>
      <c r="CJ867" s="179"/>
      <c r="CK867" s="179"/>
      <c r="CL867" s="179"/>
      <c r="CM867" s="179"/>
      <c r="CN867" s="179"/>
      <c r="CO867" s="179"/>
      <c r="CP867" s="179"/>
      <c r="CQ867" s="179"/>
      <c r="CR867" s="179"/>
      <c r="CS867" s="179"/>
      <c r="CT867" s="179"/>
      <c r="CU867" s="179"/>
      <c r="CV867" s="179"/>
      <c r="CW867" s="179"/>
      <c r="CX867" s="179"/>
      <c r="CY867" s="179"/>
      <c r="CZ867" s="179"/>
      <c r="DA867" s="179"/>
      <c r="DB867" s="179"/>
      <c r="DC867" s="179"/>
      <c r="DD867" s="179"/>
      <c r="DE867" s="179"/>
      <c r="DF867" s="179"/>
      <c r="DG867" s="179"/>
      <c r="DH867" s="179"/>
      <c r="DI867" s="179"/>
      <c r="DJ867" s="179"/>
      <c r="DK867" s="179"/>
      <c r="DL867" s="179"/>
      <c r="DM867" s="179"/>
      <c r="DN867" s="179"/>
      <c r="DO867" s="179"/>
      <c r="DP867" s="179"/>
      <c r="DQ867" s="179"/>
      <c r="DR867" s="179"/>
      <c r="DS867" s="179"/>
      <c r="DT867" s="179"/>
      <c r="DU867" s="179"/>
      <c r="DV867" s="179"/>
      <c r="DW867" s="179"/>
      <c r="DX867" s="179"/>
      <c r="DY867" s="179"/>
      <c r="DZ867" s="179"/>
      <c r="EA867" s="179"/>
      <c r="EB867" s="179"/>
      <c r="EC867" s="179"/>
      <c r="ED867" s="179"/>
      <c r="EE867" s="179"/>
      <c r="EF867" s="179"/>
      <c r="EG867" s="179"/>
      <c r="EH867" s="179"/>
      <c r="EI867" s="179"/>
      <c r="EJ867" s="179"/>
      <c r="EK867" s="179"/>
      <c r="EL867" s="179"/>
      <c r="EM867" s="179"/>
      <c r="EN867" s="179"/>
      <c r="EO867" s="179"/>
      <c r="EP867" s="179"/>
      <c r="EQ867" s="179"/>
      <c r="ER867" s="179"/>
      <c r="ES867" s="179"/>
      <c r="ET867" s="179"/>
      <c r="EU867" s="179"/>
      <c r="EV867" s="179"/>
      <c r="EW867" s="179"/>
      <c r="EX867" s="179"/>
      <c r="EY867" s="179"/>
      <c r="EZ867" s="179"/>
      <c r="FA867" s="179"/>
      <c r="FB867" s="179"/>
      <c r="FC867" s="179"/>
      <c r="FD867" s="179"/>
      <c r="FE867" s="179"/>
      <c r="FF867" s="179"/>
      <c r="FG867" s="179"/>
      <c r="FH867" s="179"/>
      <c r="FI867" s="179"/>
      <c r="FJ867" s="179"/>
      <c r="FK867" s="179"/>
      <c r="FL867" s="179"/>
      <c r="FM867" s="179"/>
      <c r="FN867" s="179"/>
      <c r="FO867" s="179"/>
      <c r="FP867" s="179"/>
      <c r="FQ867" s="179"/>
      <c r="FR867" s="179"/>
      <c r="FS867" s="179"/>
      <c r="FT867" s="179"/>
      <c r="FU867" s="179"/>
      <c r="FV867" s="179"/>
      <c r="FW867" s="179"/>
      <c r="FX867" s="179"/>
      <c r="FY867" s="179"/>
      <c r="FZ867" s="179"/>
      <c r="GA867" s="179"/>
      <c r="GB867" s="179"/>
      <c r="GC867" s="179"/>
      <c r="GD867" s="179"/>
      <c r="GE867" s="179"/>
      <c r="GF867" s="179"/>
      <c r="GG867" s="179"/>
      <c r="GH867" s="179"/>
      <c r="GI867" s="179"/>
      <c r="GJ867" s="179"/>
      <c r="GK867" s="179"/>
      <c r="GL867" s="179"/>
      <c r="GM867" s="179"/>
      <c r="GN867" s="179"/>
      <c r="GO867" s="179"/>
      <c r="GP867" s="179"/>
      <c r="GQ867" s="179"/>
      <c r="GR867" s="179"/>
      <c r="GS867" s="179"/>
    </row>
    <row r="868" spans="1:20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79"/>
      <c r="AL868" s="179"/>
      <c r="AM868" s="179"/>
      <c r="AN868" s="179"/>
      <c r="AO868" s="179"/>
      <c r="AP868" s="179"/>
      <c r="AQ868" s="179"/>
      <c r="AR868" s="179"/>
      <c r="AS868" s="179"/>
      <c r="AT868" s="179"/>
      <c r="AU868" s="179"/>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c r="CA868" s="179"/>
      <c r="CB868" s="179"/>
      <c r="CC868" s="179"/>
      <c r="CD868" s="179"/>
      <c r="CE868" s="179"/>
      <c r="CF868" s="179"/>
      <c r="CG868" s="179"/>
      <c r="CH868" s="179"/>
      <c r="CI868" s="179"/>
      <c r="CJ868" s="179"/>
      <c r="CK868" s="179"/>
      <c r="CL868" s="179"/>
      <c r="CM868" s="179"/>
      <c r="CN868" s="179"/>
      <c r="CO868" s="179"/>
      <c r="CP868" s="179"/>
      <c r="CQ868" s="179"/>
      <c r="CR868" s="179"/>
      <c r="CS868" s="179"/>
      <c r="CT868" s="179"/>
      <c r="CU868" s="179"/>
      <c r="CV868" s="179"/>
      <c r="CW868" s="179"/>
      <c r="CX868" s="179"/>
      <c r="CY868" s="179"/>
      <c r="CZ868" s="179"/>
      <c r="DA868" s="179"/>
      <c r="DB868" s="179"/>
      <c r="DC868" s="179"/>
      <c r="DD868" s="179"/>
      <c r="DE868" s="179"/>
      <c r="DF868" s="179"/>
      <c r="DG868" s="179"/>
      <c r="DH868" s="179"/>
      <c r="DI868" s="179"/>
      <c r="DJ868" s="179"/>
      <c r="DK868" s="179"/>
      <c r="DL868" s="179"/>
      <c r="DM868" s="179"/>
      <c r="DN868" s="179"/>
      <c r="DO868" s="179"/>
      <c r="DP868" s="179"/>
      <c r="DQ868" s="179"/>
      <c r="DR868" s="179"/>
      <c r="DS868" s="179"/>
      <c r="DT868" s="179"/>
      <c r="DU868" s="179"/>
      <c r="DV868" s="179"/>
      <c r="DW868" s="179"/>
      <c r="DX868" s="179"/>
      <c r="DY868" s="179"/>
      <c r="DZ868" s="179"/>
      <c r="EA868" s="179"/>
      <c r="EB868" s="179"/>
      <c r="EC868" s="179"/>
      <c r="ED868" s="179"/>
      <c r="EE868" s="179"/>
      <c r="EF868" s="179"/>
      <c r="EG868" s="179"/>
      <c r="EH868" s="179"/>
      <c r="EI868" s="179"/>
      <c r="EJ868" s="179"/>
      <c r="EK868" s="179"/>
      <c r="EL868" s="179"/>
      <c r="EM868" s="179"/>
      <c r="EN868" s="179"/>
      <c r="EO868" s="179"/>
      <c r="EP868" s="179"/>
      <c r="EQ868" s="179"/>
      <c r="ER868" s="179"/>
      <c r="ES868" s="179"/>
      <c r="ET868" s="179"/>
      <c r="EU868" s="179"/>
      <c r="EV868" s="179"/>
      <c r="EW868" s="179"/>
      <c r="EX868" s="179"/>
      <c r="EY868" s="179"/>
      <c r="EZ868" s="179"/>
      <c r="FA868" s="179"/>
      <c r="FB868" s="179"/>
      <c r="FC868" s="179"/>
      <c r="FD868" s="179"/>
      <c r="FE868" s="179"/>
      <c r="FF868" s="179"/>
      <c r="FG868" s="179"/>
      <c r="FH868" s="179"/>
      <c r="FI868" s="179"/>
      <c r="FJ868" s="179"/>
      <c r="FK868" s="179"/>
      <c r="FL868" s="179"/>
      <c r="FM868" s="179"/>
      <c r="FN868" s="179"/>
      <c r="FO868" s="179"/>
      <c r="FP868" s="179"/>
      <c r="FQ868" s="179"/>
      <c r="FR868" s="179"/>
      <c r="FS868" s="179"/>
      <c r="FT868" s="179"/>
      <c r="FU868" s="179"/>
      <c r="FV868" s="179"/>
      <c r="FW868" s="179"/>
      <c r="FX868" s="179"/>
      <c r="FY868" s="179"/>
      <c r="FZ868" s="179"/>
      <c r="GA868" s="179"/>
      <c r="GB868" s="179"/>
      <c r="GC868" s="179"/>
      <c r="GD868" s="179"/>
      <c r="GE868" s="179"/>
      <c r="GF868" s="179"/>
      <c r="GG868" s="179"/>
      <c r="GH868" s="179"/>
      <c r="GI868" s="179"/>
      <c r="GJ868" s="179"/>
      <c r="GK868" s="179"/>
      <c r="GL868" s="179"/>
      <c r="GM868" s="179"/>
      <c r="GN868" s="179"/>
      <c r="GO868" s="179"/>
      <c r="GP868" s="179"/>
      <c r="GQ868" s="179"/>
      <c r="GR868" s="179"/>
      <c r="GS868" s="179"/>
    </row>
    <row r="869" spans="1:20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79"/>
      <c r="AL869" s="179"/>
      <c r="AM869" s="179"/>
      <c r="AN869" s="179"/>
      <c r="AO869" s="179"/>
      <c r="AP869" s="179"/>
      <c r="AQ869" s="179"/>
      <c r="AR869" s="179"/>
      <c r="AS869" s="179"/>
      <c r="AT869" s="179"/>
      <c r="AU869" s="179"/>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c r="CA869" s="179"/>
      <c r="CB869" s="179"/>
      <c r="CC869" s="179"/>
      <c r="CD869" s="179"/>
      <c r="CE869" s="179"/>
      <c r="CF869" s="179"/>
      <c r="CG869" s="179"/>
      <c r="CH869" s="179"/>
      <c r="CI869" s="179"/>
      <c r="CJ869" s="179"/>
      <c r="CK869" s="179"/>
      <c r="CL869" s="179"/>
      <c r="CM869" s="179"/>
      <c r="CN869" s="179"/>
      <c r="CO869" s="179"/>
      <c r="CP869" s="179"/>
      <c r="CQ869" s="179"/>
      <c r="CR869" s="179"/>
      <c r="CS869" s="179"/>
      <c r="CT869" s="179"/>
      <c r="CU869" s="179"/>
      <c r="CV869" s="179"/>
      <c r="CW869" s="179"/>
      <c r="CX869" s="179"/>
      <c r="CY869" s="179"/>
      <c r="CZ869" s="179"/>
      <c r="DA869" s="179"/>
      <c r="DB869" s="179"/>
      <c r="DC869" s="179"/>
      <c r="DD869" s="179"/>
      <c r="DE869" s="179"/>
      <c r="DF869" s="179"/>
      <c r="DG869" s="179"/>
      <c r="DH869" s="179"/>
      <c r="DI869" s="179"/>
      <c r="DJ869" s="179"/>
      <c r="DK869" s="179"/>
      <c r="DL869" s="179"/>
      <c r="DM869" s="179"/>
      <c r="DN869" s="179"/>
      <c r="DO869" s="179"/>
      <c r="DP869" s="179"/>
      <c r="DQ869" s="179"/>
      <c r="DR869" s="179"/>
      <c r="DS869" s="179"/>
      <c r="DT869" s="179"/>
      <c r="DU869" s="179"/>
      <c r="DV869" s="179"/>
      <c r="DW869" s="179"/>
      <c r="DX869" s="179"/>
      <c r="DY869" s="179"/>
      <c r="DZ869" s="179"/>
      <c r="EA869" s="179"/>
      <c r="EB869" s="179"/>
      <c r="EC869" s="179"/>
      <c r="ED869" s="179"/>
      <c r="EE869" s="179"/>
      <c r="EF869" s="179"/>
      <c r="EG869" s="179"/>
      <c r="EH869" s="179"/>
      <c r="EI869" s="179"/>
      <c r="EJ869" s="179"/>
      <c r="EK869" s="179"/>
      <c r="EL869" s="179"/>
      <c r="EM869" s="179"/>
      <c r="EN869" s="179"/>
      <c r="EO869" s="179"/>
      <c r="EP869" s="179"/>
      <c r="EQ869" s="179"/>
      <c r="ER869" s="179"/>
      <c r="ES869" s="179"/>
      <c r="ET869" s="179"/>
      <c r="EU869" s="179"/>
      <c r="EV869" s="179"/>
      <c r="EW869" s="179"/>
      <c r="EX869" s="179"/>
      <c r="EY869" s="179"/>
      <c r="EZ869" s="179"/>
      <c r="FA869" s="179"/>
      <c r="FB869" s="179"/>
      <c r="FC869" s="179"/>
      <c r="FD869" s="179"/>
      <c r="FE869" s="179"/>
      <c r="FF869" s="179"/>
      <c r="FG869" s="179"/>
      <c r="FH869" s="179"/>
      <c r="FI869" s="179"/>
      <c r="FJ869" s="179"/>
      <c r="FK869" s="179"/>
      <c r="FL869" s="179"/>
      <c r="FM869" s="179"/>
      <c r="FN869" s="179"/>
      <c r="FO869" s="179"/>
      <c r="FP869" s="179"/>
      <c r="FQ869" s="179"/>
      <c r="FR869" s="179"/>
      <c r="FS869" s="179"/>
      <c r="FT869" s="179"/>
      <c r="FU869" s="179"/>
      <c r="FV869" s="179"/>
      <c r="FW869" s="179"/>
      <c r="FX869" s="179"/>
      <c r="FY869" s="179"/>
      <c r="FZ869" s="179"/>
      <c r="GA869" s="179"/>
      <c r="GB869" s="179"/>
      <c r="GC869" s="179"/>
      <c r="GD869" s="179"/>
      <c r="GE869" s="179"/>
      <c r="GF869" s="179"/>
      <c r="GG869" s="179"/>
      <c r="GH869" s="179"/>
      <c r="GI869" s="179"/>
      <c r="GJ869" s="179"/>
      <c r="GK869" s="179"/>
      <c r="GL869" s="179"/>
      <c r="GM869" s="179"/>
      <c r="GN869" s="179"/>
      <c r="GO869" s="179"/>
      <c r="GP869" s="179"/>
      <c r="GQ869" s="179"/>
      <c r="GR869" s="179"/>
      <c r="GS869" s="179"/>
    </row>
    <row r="870" spans="1:20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79"/>
      <c r="AP870" s="179"/>
      <c r="AQ870" s="179"/>
      <c r="AR870" s="179"/>
      <c r="AS870" s="179"/>
      <c r="AT870" s="179"/>
      <c r="AU870" s="179"/>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c r="CA870" s="179"/>
      <c r="CB870" s="179"/>
      <c r="CC870" s="179"/>
      <c r="CD870" s="179"/>
      <c r="CE870" s="179"/>
      <c r="CF870" s="179"/>
      <c r="CG870" s="179"/>
      <c r="CH870" s="179"/>
      <c r="CI870" s="179"/>
      <c r="CJ870" s="179"/>
      <c r="CK870" s="179"/>
      <c r="CL870" s="179"/>
      <c r="CM870" s="179"/>
      <c r="CN870" s="179"/>
      <c r="CO870" s="179"/>
      <c r="CP870" s="179"/>
      <c r="CQ870" s="179"/>
      <c r="CR870" s="179"/>
      <c r="CS870" s="179"/>
      <c r="CT870" s="179"/>
      <c r="CU870" s="179"/>
      <c r="CV870" s="179"/>
      <c r="CW870" s="179"/>
      <c r="CX870" s="179"/>
      <c r="CY870" s="179"/>
      <c r="CZ870" s="179"/>
      <c r="DA870" s="179"/>
      <c r="DB870" s="179"/>
      <c r="DC870" s="179"/>
      <c r="DD870" s="179"/>
      <c r="DE870" s="179"/>
      <c r="DF870" s="179"/>
      <c r="DG870" s="179"/>
      <c r="DH870" s="179"/>
      <c r="DI870" s="179"/>
      <c r="DJ870" s="179"/>
      <c r="DK870" s="179"/>
      <c r="DL870" s="179"/>
      <c r="DM870" s="179"/>
      <c r="DN870" s="179"/>
      <c r="DO870" s="179"/>
      <c r="DP870" s="179"/>
      <c r="DQ870" s="179"/>
      <c r="DR870" s="179"/>
      <c r="DS870" s="179"/>
      <c r="DT870" s="179"/>
      <c r="DU870" s="179"/>
      <c r="DV870" s="179"/>
      <c r="DW870" s="179"/>
      <c r="DX870" s="179"/>
      <c r="DY870" s="179"/>
      <c r="DZ870" s="179"/>
      <c r="EA870" s="179"/>
      <c r="EB870" s="179"/>
      <c r="EC870" s="179"/>
      <c r="ED870" s="179"/>
      <c r="EE870" s="179"/>
      <c r="EF870" s="179"/>
      <c r="EG870" s="179"/>
      <c r="EH870" s="179"/>
      <c r="EI870" s="179"/>
      <c r="EJ870" s="179"/>
      <c r="EK870" s="179"/>
      <c r="EL870" s="179"/>
      <c r="EM870" s="179"/>
      <c r="EN870" s="179"/>
      <c r="EO870" s="179"/>
      <c r="EP870" s="179"/>
      <c r="EQ870" s="179"/>
      <c r="ER870" s="179"/>
      <c r="ES870" s="179"/>
      <c r="ET870" s="179"/>
      <c r="EU870" s="179"/>
      <c r="EV870" s="179"/>
      <c r="EW870" s="179"/>
      <c r="EX870" s="179"/>
      <c r="EY870" s="179"/>
      <c r="EZ870" s="179"/>
      <c r="FA870" s="179"/>
      <c r="FB870" s="179"/>
      <c r="FC870" s="179"/>
      <c r="FD870" s="179"/>
      <c r="FE870" s="179"/>
      <c r="FF870" s="179"/>
      <c r="FG870" s="179"/>
      <c r="FH870" s="179"/>
      <c r="FI870" s="179"/>
      <c r="FJ870" s="179"/>
      <c r="FK870" s="179"/>
      <c r="FL870" s="179"/>
      <c r="FM870" s="179"/>
      <c r="FN870" s="179"/>
      <c r="FO870" s="179"/>
      <c r="FP870" s="179"/>
      <c r="FQ870" s="179"/>
      <c r="FR870" s="179"/>
      <c r="FS870" s="179"/>
      <c r="FT870" s="179"/>
      <c r="FU870" s="179"/>
      <c r="FV870" s="179"/>
      <c r="FW870" s="179"/>
      <c r="FX870" s="179"/>
      <c r="FY870" s="179"/>
      <c r="FZ870" s="179"/>
      <c r="GA870" s="179"/>
      <c r="GB870" s="179"/>
      <c r="GC870" s="179"/>
      <c r="GD870" s="179"/>
      <c r="GE870" s="179"/>
      <c r="GF870" s="179"/>
      <c r="GG870" s="179"/>
      <c r="GH870" s="179"/>
      <c r="GI870" s="179"/>
      <c r="GJ870" s="179"/>
      <c r="GK870" s="179"/>
      <c r="GL870" s="179"/>
      <c r="GM870" s="179"/>
      <c r="GN870" s="179"/>
      <c r="GO870" s="179"/>
      <c r="GP870" s="179"/>
      <c r="GQ870" s="179"/>
      <c r="GR870" s="179"/>
      <c r="GS870" s="179"/>
    </row>
    <row r="871" spans="1:20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79"/>
      <c r="AL871" s="179"/>
      <c r="AM871" s="179"/>
      <c r="AN871" s="179"/>
      <c r="AO871" s="179"/>
      <c r="AP871" s="179"/>
      <c r="AQ871" s="179"/>
      <c r="AR871" s="179"/>
      <c r="AS871" s="179"/>
      <c r="AT871" s="179"/>
      <c r="AU871" s="179"/>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c r="CA871" s="179"/>
      <c r="CB871" s="179"/>
      <c r="CC871" s="179"/>
      <c r="CD871" s="179"/>
      <c r="CE871" s="179"/>
      <c r="CF871" s="179"/>
      <c r="CG871" s="179"/>
      <c r="CH871" s="179"/>
      <c r="CI871" s="179"/>
      <c r="CJ871" s="179"/>
      <c r="CK871" s="179"/>
      <c r="CL871" s="179"/>
      <c r="CM871" s="179"/>
      <c r="CN871" s="179"/>
      <c r="CO871" s="179"/>
      <c r="CP871" s="179"/>
      <c r="CQ871" s="179"/>
      <c r="CR871" s="179"/>
      <c r="CS871" s="179"/>
      <c r="CT871" s="179"/>
      <c r="CU871" s="179"/>
      <c r="CV871" s="179"/>
      <c r="CW871" s="179"/>
      <c r="CX871" s="179"/>
      <c r="CY871" s="179"/>
      <c r="CZ871" s="179"/>
      <c r="DA871" s="179"/>
      <c r="DB871" s="179"/>
      <c r="DC871" s="179"/>
      <c r="DD871" s="179"/>
      <c r="DE871" s="179"/>
      <c r="DF871" s="179"/>
      <c r="DG871" s="179"/>
      <c r="DH871" s="179"/>
      <c r="DI871" s="179"/>
      <c r="DJ871" s="179"/>
      <c r="DK871" s="179"/>
      <c r="DL871" s="179"/>
      <c r="DM871" s="179"/>
      <c r="DN871" s="179"/>
      <c r="DO871" s="179"/>
      <c r="DP871" s="179"/>
      <c r="DQ871" s="179"/>
      <c r="DR871" s="179"/>
      <c r="DS871" s="179"/>
      <c r="DT871" s="179"/>
      <c r="DU871" s="179"/>
      <c r="DV871" s="179"/>
      <c r="DW871" s="179"/>
      <c r="DX871" s="179"/>
      <c r="DY871" s="179"/>
      <c r="DZ871" s="179"/>
      <c r="EA871" s="179"/>
      <c r="EB871" s="179"/>
      <c r="EC871" s="179"/>
      <c r="ED871" s="179"/>
      <c r="EE871" s="179"/>
      <c r="EF871" s="179"/>
      <c r="EG871" s="179"/>
      <c r="EH871" s="179"/>
      <c r="EI871" s="179"/>
      <c r="EJ871" s="179"/>
      <c r="EK871" s="179"/>
      <c r="EL871" s="179"/>
      <c r="EM871" s="179"/>
      <c r="EN871" s="179"/>
      <c r="EO871" s="179"/>
      <c r="EP871" s="179"/>
      <c r="EQ871" s="179"/>
      <c r="ER871" s="179"/>
      <c r="ES871" s="179"/>
      <c r="ET871" s="179"/>
      <c r="EU871" s="179"/>
      <c r="EV871" s="179"/>
      <c r="EW871" s="179"/>
      <c r="EX871" s="179"/>
      <c r="EY871" s="179"/>
      <c r="EZ871" s="179"/>
      <c r="FA871" s="179"/>
      <c r="FB871" s="179"/>
      <c r="FC871" s="179"/>
      <c r="FD871" s="179"/>
      <c r="FE871" s="179"/>
      <c r="FF871" s="179"/>
      <c r="FG871" s="179"/>
      <c r="FH871" s="179"/>
      <c r="FI871" s="179"/>
      <c r="FJ871" s="179"/>
      <c r="FK871" s="179"/>
      <c r="FL871" s="179"/>
      <c r="FM871" s="179"/>
      <c r="FN871" s="179"/>
      <c r="FO871" s="179"/>
      <c r="FP871" s="179"/>
      <c r="FQ871" s="179"/>
      <c r="FR871" s="179"/>
      <c r="FS871" s="179"/>
      <c r="FT871" s="179"/>
      <c r="FU871" s="179"/>
      <c r="FV871" s="179"/>
      <c r="FW871" s="179"/>
      <c r="FX871" s="179"/>
      <c r="FY871" s="179"/>
      <c r="FZ871" s="179"/>
      <c r="GA871" s="179"/>
      <c r="GB871" s="179"/>
      <c r="GC871" s="179"/>
      <c r="GD871" s="179"/>
      <c r="GE871" s="179"/>
      <c r="GF871" s="179"/>
      <c r="GG871" s="179"/>
      <c r="GH871" s="179"/>
      <c r="GI871" s="179"/>
      <c r="GJ871" s="179"/>
      <c r="GK871" s="179"/>
      <c r="GL871" s="179"/>
      <c r="GM871" s="179"/>
      <c r="GN871" s="179"/>
      <c r="GO871" s="179"/>
      <c r="GP871" s="179"/>
      <c r="GQ871" s="179"/>
      <c r="GR871" s="179"/>
      <c r="GS871" s="179"/>
    </row>
    <row r="872" spans="1:20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c r="CA872" s="179"/>
      <c r="CB872" s="179"/>
      <c r="CC872" s="179"/>
      <c r="CD872" s="179"/>
      <c r="CE872" s="179"/>
      <c r="CF872" s="179"/>
      <c r="CG872" s="179"/>
      <c r="CH872" s="179"/>
      <c r="CI872" s="179"/>
      <c r="CJ872" s="179"/>
      <c r="CK872" s="179"/>
      <c r="CL872" s="179"/>
      <c r="CM872" s="179"/>
      <c r="CN872" s="179"/>
      <c r="CO872" s="179"/>
      <c r="CP872" s="179"/>
      <c r="CQ872" s="179"/>
      <c r="CR872" s="179"/>
      <c r="CS872" s="179"/>
      <c r="CT872" s="179"/>
      <c r="CU872" s="179"/>
      <c r="CV872" s="179"/>
      <c r="CW872" s="179"/>
      <c r="CX872" s="179"/>
      <c r="CY872" s="179"/>
      <c r="CZ872" s="179"/>
      <c r="DA872" s="179"/>
      <c r="DB872" s="179"/>
      <c r="DC872" s="179"/>
      <c r="DD872" s="179"/>
      <c r="DE872" s="179"/>
      <c r="DF872" s="179"/>
      <c r="DG872" s="179"/>
      <c r="DH872" s="179"/>
      <c r="DI872" s="179"/>
      <c r="DJ872" s="179"/>
      <c r="DK872" s="179"/>
      <c r="DL872" s="179"/>
      <c r="DM872" s="179"/>
      <c r="DN872" s="179"/>
      <c r="DO872" s="179"/>
      <c r="DP872" s="179"/>
      <c r="DQ872" s="179"/>
      <c r="DR872" s="179"/>
      <c r="DS872" s="179"/>
      <c r="DT872" s="179"/>
      <c r="DU872" s="179"/>
      <c r="DV872" s="179"/>
      <c r="DW872" s="179"/>
      <c r="DX872" s="179"/>
      <c r="DY872" s="179"/>
      <c r="DZ872" s="179"/>
      <c r="EA872" s="179"/>
      <c r="EB872" s="179"/>
      <c r="EC872" s="179"/>
      <c r="ED872" s="179"/>
      <c r="EE872" s="179"/>
      <c r="EF872" s="179"/>
      <c r="EG872" s="179"/>
      <c r="EH872" s="179"/>
      <c r="EI872" s="179"/>
      <c r="EJ872" s="179"/>
      <c r="EK872" s="179"/>
      <c r="EL872" s="179"/>
      <c r="EM872" s="179"/>
      <c r="EN872" s="179"/>
      <c r="EO872" s="179"/>
      <c r="EP872" s="179"/>
      <c r="EQ872" s="179"/>
      <c r="ER872" s="179"/>
      <c r="ES872" s="179"/>
      <c r="ET872" s="179"/>
      <c r="EU872" s="179"/>
      <c r="EV872" s="179"/>
      <c r="EW872" s="179"/>
      <c r="EX872" s="179"/>
      <c r="EY872" s="179"/>
      <c r="EZ872" s="179"/>
      <c r="FA872" s="179"/>
      <c r="FB872" s="179"/>
      <c r="FC872" s="179"/>
      <c r="FD872" s="179"/>
      <c r="FE872" s="179"/>
      <c r="FF872" s="179"/>
      <c r="FG872" s="179"/>
      <c r="FH872" s="179"/>
      <c r="FI872" s="179"/>
      <c r="FJ872" s="179"/>
      <c r="FK872" s="179"/>
      <c r="FL872" s="179"/>
      <c r="FM872" s="179"/>
      <c r="FN872" s="179"/>
      <c r="FO872" s="179"/>
      <c r="FP872" s="179"/>
      <c r="FQ872" s="179"/>
      <c r="FR872" s="179"/>
      <c r="FS872" s="179"/>
      <c r="FT872" s="179"/>
      <c r="FU872" s="179"/>
      <c r="FV872" s="179"/>
      <c r="FW872" s="179"/>
      <c r="FX872" s="179"/>
      <c r="FY872" s="179"/>
      <c r="FZ872" s="179"/>
      <c r="GA872" s="179"/>
      <c r="GB872" s="179"/>
      <c r="GC872" s="179"/>
      <c r="GD872" s="179"/>
      <c r="GE872" s="179"/>
      <c r="GF872" s="179"/>
      <c r="GG872" s="179"/>
      <c r="GH872" s="179"/>
      <c r="GI872" s="179"/>
      <c r="GJ872" s="179"/>
      <c r="GK872" s="179"/>
      <c r="GL872" s="179"/>
      <c r="GM872" s="179"/>
      <c r="GN872" s="179"/>
      <c r="GO872" s="179"/>
      <c r="GP872" s="179"/>
      <c r="GQ872" s="179"/>
      <c r="GR872" s="179"/>
      <c r="GS872" s="179"/>
    </row>
    <row r="873" spans="1:20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79"/>
      <c r="AL873" s="179"/>
      <c r="AM873" s="179"/>
      <c r="AN873" s="179"/>
      <c r="AO873" s="179"/>
      <c r="AP873" s="179"/>
      <c r="AQ873" s="179"/>
      <c r="AR873" s="179"/>
      <c r="AS873" s="179"/>
      <c r="AT873" s="179"/>
      <c r="AU873" s="179"/>
      <c r="AV873" s="179"/>
      <c r="AW873" s="179"/>
      <c r="AX873" s="179"/>
      <c r="AY873" s="179"/>
      <c r="AZ873" s="179"/>
      <c r="BA873" s="179"/>
      <c r="BB873" s="179"/>
      <c r="BC873" s="179"/>
      <c r="BD873" s="179"/>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179"/>
      <c r="CO873" s="179"/>
      <c r="CP873" s="179"/>
      <c r="CQ873" s="179"/>
      <c r="CR873" s="179"/>
      <c r="CS873" s="179"/>
      <c r="CT873" s="179"/>
      <c r="CU873" s="179"/>
      <c r="CV873" s="179"/>
      <c r="CW873" s="179"/>
      <c r="CX873" s="179"/>
      <c r="CY873" s="179"/>
      <c r="CZ873" s="179"/>
      <c r="DA873" s="179"/>
      <c r="DB873" s="179"/>
      <c r="DC873" s="179"/>
      <c r="DD873" s="179"/>
      <c r="DE873" s="179"/>
      <c r="DF873" s="179"/>
      <c r="DG873" s="179"/>
      <c r="DH873" s="179"/>
      <c r="DI873" s="179"/>
      <c r="DJ873" s="179"/>
      <c r="DK873" s="179"/>
      <c r="DL873" s="179"/>
      <c r="DM873" s="179"/>
      <c r="DN873" s="179"/>
      <c r="DO873" s="179"/>
      <c r="DP873" s="179"/>
      <c r="DQ873" s="179"/>
      <c r="DR873" s="179"/>
      <c r="DS873" s="179"/>
      <c r="DT873" s="179"/>
      <c r="DU873" s="179"/>
      <c r="DV873" s="179"/>
      <c r="DW873" s="179"/>
      <c r="DX873" s="179"/>
      <c r="DY873" s="179"/>
      <c r="DZ873" s="179"/>
      <c r="EA873" s="179"/>
      <c r="EB873" s="179"/>
      <c r="EC873" s="179"/>
      <c r="ED873" s="179"/>
      <c r="EE873" s="179"/>
      <c r="EF873" s="179"/>
      <c r="EG873" s="179"/>
      <c r="EH873" s="179"/>
      <c r="EI873" s="179"/>
      <c r="EJ873" s="179"/>
      <c r="EK873" s="179"/>
      <c r="EL873" s="179"/>
      <c r="EM873" s="179"/>
      <c r="EN873" s="179"/>
      <c r="EO873" s="179"/>
      <c r="EP873" s="179"/>
      <c r="EQ873" s="179"/>
      <c r="ER873" s="179"/>
      <c r="ES873" s="179"/>
      <c r="ET873" s="179"/>
      <c r="EU873" s="179"/>
      <c r="EV873" s="179"/>
      <c r="EW873" s="179"/>
      <c r="EX873" s="179"/>
      <c r="EY873" s="179"/>
      <c r="EZ873" s="179"/>
      <c r="FA873" s="179"/>
      <c r="FB873" s="179"/>
      <c r="FC873" s="179"/>
      <c r="FD873" s="179"/>
      <c r="FE873" s="179"/>
      <c r="FF873" s="179"/>
      <c r="FG873" s="179"/>
      <c r="FH873" s="179"/>
      <c r="FI873" s="179"/>
      <c r="FJ873" s="179"/>
      <c r="FK873" s="179"/>
      <c r="FL873" s="179"/>
      <c r="FM873" s="179"/>
      <c r="FN873" s="179"/>
      <c r="FO873" s="179"/>
      <c r="FP873" s="179"/>
      <c r="FQ873" s="179"/>
      <c r="FR873" s="179"/>
      <c r="FS873" s="179"/>
      <c r="FT873" s="179"/>
      <c r="FU873" s="179"/>
      <c r="FV873" s="179"/>
      <c r="FW873" s="179"/>
      <c r="FX873" s="179"/>
      <c r="FY873" s="179"/>
      <c r="FZ873" s="179"/>
      <c r="GA873" s="179"/>
      <c r="GB873" s="179"/>
      <c r="GC873" s="179"/>
      <c r="GD873" s="179"/>
      <c r="GE873" s="179"/>
      <c r="GF873" s="179"/>
      <c r="GG873" s="179"/>
      <c r="GH873" s="179"/>
      <c r="GI873" s="179"/>
      <c r="GJ873" s="179"/>
      <c r="GK873" s="179"/>
      <c r="GL873" s="179"/>
      <c r="GM873" s="179"/>
      <c r="GN873" s="179"/>
      <c r="GO873" s="179"/>
      <c r="GP873" s="179"/>
      <c r="GQ873" s="179"/>
      <c r="GR873" s="179"/>
      <c r="GS873" s="179"/>
    </row>
    <row r="874" spans="1:20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79"/>
      <c r="AL874" s="179"/>
      <c r="AM874" s="179"/>
      <c r="AN874" s="179"/>
      <c r="AO874" s="179"/>
      <c r="AP874" s="179"/>
      <c r="AQ874" s="179"/>
      <c r="AR874" s="179"/>
      <c r="AS874" s="179"/>
      <c r="AT874" s="179"/>
      <c r="AU874" s="179"/>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c r="CA874" s="179"/>
      <c r="CB874" s="179"/>
      <c r="CC874" s="179"/>
      <c r="CD874" s="179"/>
      <c r="CE874" s="179"/>
      <c r="CF874" s="179"/>
      <c r="CG874" s="179"/>
      <c r="CH874" s="179"/>
      <c r="CI874" s="179"/>
      <c r="CJ874" s="179"/>
      <c r="CK874" s="179"/>
      <c r="CL874" s="179"/>
      <c r="CM874" s="179"/>
      <c r="CN874" s="179"/>
      <c r="CO874" s="179"/>
      <c r="CP874" s="179"/>
      <c r="CQ874" s="179"/>
      <c r="CR874" s="179"/>
      <c r="CS874" s="179"/>
      <c r="CT874" s="179"/>
      <c r="CU874" s="179"/>
      <c r="CV874" s="179"/>
      <c r="CW874" s="179"/>
      <c r="CX874" s="179"/>
      <c r="CY874" s="179"/>
      <c r="CZ874" s="179"/>
      <c r="DA874" s="179"/>
      <c r="DB874" s="179"/>
      <c r="DC874" s="179"/>
      <c r="DD874" s="179"/>
      <c r="DE874" s="179"/>
      <c r="DF874" s="179"/>
      <c r="DG874" s="179"/>
      <c r="DH874" s="179"/>
      <c r="DI874" s="179"/>
      <c r="DJ874" s="179"/>
      <c r="DK874" s="179"/>
      <c r="DL874" s="179"/>
      <c r="DM874" s="179"/>
      <c r="DN874" s="179"/>
      <c r="DO874" s="179"/>
      <c r="DP874" s="179"/>
      <c r="DQ874" s="179"/>
      <c r="DR874" s="179"/>
      <c r="DS874" s="179"/>
      <c r="DT874" s="179"/>
      <c r="DU874" s="179"/>
      <c r="DV874" s="179"/>
      <c r="DW874" s="179"/>
      <c r="DX874" s="179"/>
      <c r="DY874" s="179"/>
      <c r="DZ874" s="179"/>
      <c r="EA874" s="179"/>
      <c r="EB874" s="179"/>
      <c r="EC874" s="179"/>
      <c r="ED874" s="179"/>
      <c r="EE874" s="179"/>
      <c r="EF874" s="179"/>
      <c r="EG874" s="179"/>
      <c r="EH874" s="179"/>
      <c r="EI874" s="179"/>
      <c r="EJ874" s="179"/>
      <c r="EK874" s="179"/>
      <c r="EL874" s="179"/>
      <c r="EM874" s="179"/>
      <c r="EN874" s="179"/>
      <c r="EO874" s="179"/>
      <c r="EP874" s="179"/>
      <c r="EQ874" s="179"/>
      <c r="ER874" s="179"/>
      <c r="ES874" s="179"/>
      <c r="ET874" s="179"/>
      <c r="EU874" s="179"/>
      <c r="EV874" s="179"/>
      <c r="EW874" s="179"/>
      <c r="EX874" s="179"/>
      <c r="EY874" s="179"/>
      <c r="EZ874" s="179"/>
      <c r="FA874" s="179"/>
      <c r="FB874" s="179"/>
      <c r="FC874" s="179"/>
      <c r="FD874" s="179"/>
      <c r="FE874" s="179"/>
      <c r="FF874" s="179"/>
      <c r="FG874" s="179"/>
      <c r="FH874" s="179"/>
      <c r="FI874" s="179"/>
      <c r="FJ874" s="179"/>
      <c r="FK874" s="179"/>
      <c r="FL874" s="179"/>
      <c r="FM874" s="179"/>
      <c r="FN874" s="179"/>
      <c r="FO874" s="179"/>
      <c r="FP874" s="179"/>
      <c r="FQ874" s="179"/>
      <c r="FR874" s="179"/>
      <c r="FS874" s="179"/>
      <c r="FT874" s="179"/>
      <c r="FU874" s="179"/>
      <c r="FV874" s="179"/>
      <c r="FW874" s="179"/>
      <c r="FX874" s="179"/>
      <c r="FY874" s="179"/>
      <c r="FZ874" s="179"/>
      <c r="GA874" s="179"/>
      <c r="GB874" s="179"/>
      <c r="GC874" s="179"/>
      <c r="GD874" s="179"/>
      <c r="GE874" s="179"/>
      <c r="GF874" s="179"/>
      <c r="GG874" s="179"/>
      <c r="GH874" s="179"/>
      <c r="GI874" s="179"/>
      <c r="GJ874" s="179"/>
      <c r="GK874" s="179"/>
      <c r="GL874" s="179"/>
      <c r="GM874" s="179"/>
      <c r="GN874" s="179"/>
      <c r="GO874" s="179"/>
      <c r="GP874" s="179"/>
      <c r="GQ874" s="179"/>
      <c r="GR874" s="179"/>
      <c r="GS874" s="179"/>
    </row>
    <row r="875" spans="1:20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79"/>
      <c r="AL875" s="179"/>
      <c r="AM875" s="179"/>
      <c r="AN875" s="179"/>
      <c r="AO875" s="179"/>
      <c r="AP875" s="179"/>
      <c r="AQ875" s="179"/>
      <c r="AR875" s="179"/>
      <c r="AS875" s="179"/>
      <c r="AT875" s="179"/>
      <c r="AU875" s="179"/>
      <c r="AV875" s="179"/>
      <c r="AW875" s="179"/>
      <c r="AX875" s="179"/>
      <c r="AY875" s="179"/>
      <c r="AZ875" s="179"/>
      <c r="BA875" s="179"/>
      <c r="BB875" s="179"/>
      <c r="BC875" s="179"/>
      <c r="BD875" s="179"/>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c r="CA875" s="179"/>
      <c r="CB875" s="179"/>
      <c r="CC875" s="179"/>
      <c r="CD875" s="179"/>
      <c r="CE875" s="179"/>
      <c r="CF875" s="179"/>
      <c r="CG875" s="179"/>
      <c r="CH875" s="179"/>
      <c r="CI875" s="179"/>
      <c r="CJ875" s="179"/>
      <c r="CK875" s="179"/>
      <c r="CL875" s="179"/>
      <c r="CM875" s="179"/>
      <c r="CN875" s="179"/>
      <c r="CO875" s="179"/>
      <c r="CP875" s="179"/>
      <c r="CQ875" s="179"/>
      <c r="CR875" s="179"/>
      <c r="CS875" s="179"/>
      <c r="CT875" s="179"/>
      <c r="CU875" s="179"/>
      <c r="CV875" s="179"/>
      <c r="CW875" s="179"/>
      <c r="CX875" s="179"/>
      <c r="CY875" s="179"/>
      <c r="CZ875" s="179"/>
      <c r="DA875" s="179"/>
      <c r="DB875" s="179"/>
      <c r="DC875" s="179"/>
      <c r="DD875" s="179"/>
      <c r="DE875" s="179"/>
      <c r="DF875" s="179"/>
      <c r="DG875" s="179"/>
      <c r="DH875" s="179"/>
      <c r="DI875" s="179"/>
      <c r="DJ875" s="179"/>
      <c r="DK875" s="179"/>
      <c r="DL875" s="179"/>
      <c r="DM875" s="179"/>
      <c r="DN875" s="179"/>
      <c r="DO875" s="179"/>
      <c r="DP875" s="179"/>
      <c r="DQ875" s="179"/>
      <c r="DR875" s="179"/>
      <c r="DS875" s="179"/>
      <c r="DT875" s="179"/>
      <c r="DU875" s="179"/>
      <c r="DV875" s="179"/>
      <c r="DW875" s="179"/>
      <c r="DX875" s="179"/>
      <c r="DY875" s="179"/>
      <c r="DZ875" s="179"/>
      <c r="EA875" s="179"/>
      <c r="EB875" s="179"/>
      <c r="EC875" s="179"/>
      <c r="ED875" s="179"/>
      <c r="EE875" s="179"/>
      <c r="EF875" s="179"/>
      <c r="EG875" s="179"/>
      <c r="EH875" s="179"/>
      <c r="EI875" s="179"/>
      <c r="EJ875" s="179"/>
      <c r="EK875" s="179"/>
      <c r="EL875" s="179"/>
      <c r="EM875" s="179"/>
      <c r="EN875" s="179"/>
      <c r="EO875" s="179"/>
      <c r="EP875" s="179"/>
      <c r="EQ875" s="179"/>
      <c r="ER875" s="179"/>
      <c r="ES875" s="179"/>
      <c r="ET875" s="179"/>
      <c r="EU875" s="179"/>
      <c r="EV875" s="179"/>
      <c r="EW875" s="179"/>
      <c r="EX875" s="179"/>
      <c r="EY875" s="179"/>
      <c r="EZ875" s="179"/>
      <c r="FA875" s="179"/>
      <c r="FB875" s="179"/>
      <c r="FC875" s="179"/>
      <c r="FD875" s="179"/>
      <c r="FE875" s="179"/>
      <c r="FF875" s="179"/>
      <c r="FG875" s="179"/>
      <c r="FH875" s="179"/>
      <c r="FI875" s="179"/>
      <c r="FJ875" s="179"/>
      <c r="FK875" s="179"/>
      <c r="FL875" s="179"/>
      <c r="FM875" s="179"/>
      <c r="FN875" s="179"/>
      <c r="FO875" s="179"/>
      <c r="FP875" s="179"/>
      <c r="FQ875" s="179"/>
      <c r="FR875" s="179"/>
      <c r="FS875" s="179"/>
      <c r="FT875" s="179"/>
      <c r="FU875" s="179"/>
      <c r="FV875" s="179"/>
      <c r="FW875" s="179"/>
      <c r="FX875" s="179"/>
      <c r="FY875" s="179"/>
      <c r="FZ875" s="179"/>
      <c r="GA875" s="179"/>
      <c r="GB875" s="179"/>
      <c r="GC875" s="179"/>
      <c r="GD875" s="179"/>
      <c r="GE875" s="179"/>
      <c r="GF875" s="179"/>
      <c r="GG875" s="179"/>
      <c r="GH875" s="179"/>
      <c r="GI875" s="179"/>
      <c r="GJ875" s="179"/>
      <c r="GK875" s="179"/>
      <c r="GL875" s="179"/>
      <c r="GM875" s="179"/>
      <c r="GN875" s="179"/>
      <c r="GO875" s="179"/>
      <c r="GP875" s="179"/>
      <c r="GQ875" s="179"/>
      <c r="GR875" s="179"/>
      <c r="GS875" s="179"/>
    </row>
    <row r="876" spans="1:20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79"/>
      <c r="AL876" s="179"/>
      <c r="AM876" s="179"/>
      <c r="AN876" s="179"/>
      <c r="AO876" s="179"/>
      <c r="AP876" s="179"/>
      <c r="AQ876" s="179"/>
      <c r="AR876" s="179"/>
      <c r="AS876" s="179"/>
      <c r="AT876" s="179"/>
      <c r="AU876" s="179"/>
      <c r="AV876" s="179"/>
      <c r="AW876" s="179"/>
      <c r="AX876" s="179"/>
      <c r="AY876" s="179"/>
      <c r="AZ876" s="179"/>
      <c r="BA876" s="179"/>
      <c r="BB876" s="179"/>
      <c r="BC876" s="179"/>
      <c r="BD876" s="179"/>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c r="CA876" s="179"/>
      <c r="CB876" s="179"/>
      <c r="CC876" s="179"/>
      <c r="CD876" s="179"/>
      <c r="CE876" s="179"/>
      <c r="CF876" s="179"/>
      <c r="CG876" s="179"/>
      <c r="CH876" s="179"/>
      <c r="CI876" s="179"/>
      <c r="CJ876" s="179"/>
      <c r="CK876" s="179"/>
      <c r="CL876" s="179"/>
      <c r="CM876" s="179"/>
      <c r="CN876" s="179"/>
      <c r="CO876" s="179"/>
      <c r="CP876" s="179"/>
      <c r="CQ876" s="179"/>
      <c r="CR876" s="179"/>
      <c r="CS876" s="179"/>
      <c r="CT876" s="179"/>
      <c r="CU876" s="179"/>
      <c r="CV876" s="179"/>
      <c r="CW876" s="179"/>
      <c r="CX876" s="179"/>
      <c r="CY876" s="179"/>
      <c r="CZ876" s="179"/>
      <c r="DA876" s="179"/>
      <c r="DB876" s="179"/>
      <c r="DC876" s="179"/>
      <c r="DD876" s="179"/>
      <c r="DE876" s="179"/>
      <c r="DF876" s="179"/>
      <c r="DG876" s="179"/>
      <c r="DH876" s="179"/>
      <c r="DI876" s="179"/>
      <c r="DJ876" s="179"/>
      <c r="DK876" s="179"/>
      <c r="DL876" s="179"/>
      <c r="DM876" s="179"/>
      <c r="DN876" s="179"/>
      <c r="DO876" s="179"/>
      <c r="DP876" s="179"/>
      <c r="DQ876" s="179"/>
      <c r="DR876" s="179"/>
      <c r="DS876" s="179"/>
      <c r="DT876" s="179"/>
      <c r="DU876" s="179"/>
      <c r="DV876" s="179"/>
      <c r="DW876" s="179"/>
      <c r="DX876" s="179"/>
      <c r="DY876" s="179"/>
      <c r="DZ876" s="179"/>
      <c r="EA876" s="179"/>
      <c r="EB876" s="179"/>
      <c r="EC876" s="179"/>
      <c r="ED876" s="179"/>
      <c r="EE876" s="179"/>
      <c r="EF876" s="179"/>
      <c r="EG876" s="179"/>
      <c r="EH876" s="179"/>
      <c r="EI876" s="179"/>
      <c r="EJ876" s="179"/>
      <c r="EK876" s="179"/>
      <c r="EL876" s="179"/>
      <c r="EM876" s="179"/>
      <c r="EN876" s="179"/>
      <c r="EO876" s="179"/>
      <c r="EP876" s="179"/>
      <c r="EQ876" s="179"/>
      <c r="ER876" s="179"/>
      <c r="ES876" s="179"/>
      <c r="ET876" s="179"/>
      <c r="EU876" s="179"/>
      <c r="EV876" s="179"/>
      <c r="EW876" s="179"/>
      <c r="EX876" s="179"/>
      <c r="EY876" s="179"/>
      <c r="EZ876" s="179"/>
      <c r="FA876" s="179"/>
      <c r="FB876" s="179"/>
      <c r="FC876" s="179"/>
      <c r="FD876" s="179"/>
      <c r="FE876" s="179"/>
      <c r="FF876" s="179"/>
      <c r="FG876" s="179"/>
      <c r="FH876" s="179"/>
      <c r="FI876" s="179"/>
      <c r="FJ876" s="179"/>
      <c r="FK876" s="179"/>
      <c r="FL876" s="179"/>
      <c r="FM876" s="179"/>
      <c r="FN876" s="179"/>
      <c r="FO876" s="179"/>
      <c r="FP876" s="179"/>
      <c r="FQ876" s="179"/>
      <c r="FR876" s="179"/>
      <c r="FS876" s="179"/>
      <c r="FT876" s="179"/>
      <c r="FU876" s="179"/>
      <c r="FV876" s="179"/>
      <c r="FW876" s="179"/>
      <c r="FX876" s="179"/>
      <c r="FY876" s="179"/>
      <c r="FZ876" s="179"/>
      <c r="GA876" s="179"/>
      <c r="GB876" s="179"/>
      <c r="GC876" s="179"/>
      <c r="GD876" s="179"/>
      <c r="GE876" s="179"/>
      <c r="GF876" s="179"/>
      <c r="GG876" s="179"/>
      <c r="GH876" s="179"/>
      <c r="GI876" s="179"/>
      <c r="GJ876" s="179"/>
      <c r="GK876" s="179"/>
      <c r="GL876" s="179"/>
      <c r="GM876" s="179"/>
      <c r="GN876" s="179"/>
      <c r="GO876" s="179"/>
      <c r="GP876" s="179"/>
      <c r="GQ876" s="179"/>
      <c r="GR876" s="179"/>
      <c r="GS876" s="179"/>
    </row>
    <row r="877" spans="1:20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79"/>
      <c r="AL877" s="179"/>
      <c r="AM877" s="179"/>
      <c r="AN877" s="179"/>
      <c r="AO877" s="179"/>
      <c r="AP877" s="179"/>
      <c r="AQ877" s="179"/>
      <c r="AR877" s="179"/>
      <c r="AS877" s="179"/>
      <c r="AT877" s="179"/>
      <c r="AU877" s="179"/>
      <c r="AV877" s="179"/>
      <c r="AW877" s="179"/>
      <c r="AX877" s="179"/>
      <c r="AY877" s="179"/>
      <c r="AZ877" s="179"/>
      <c r="BA877" s="179"/>
      <c r="BB877" s="179"/>
      <c r="BC877" s="179"/>
      <c r="BD877" s="179"/>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c r="CA877" s="179"/>
      <c r="CB877" s="179"/>
      <c r="CC877" s="179"/>
      <c r="CD877" s="179"/>
      <c r="CE877" s="179"/>
      <c r="CF877" s="179"/>
      <c r="CG877" s="179"/>
      <c r="CH877" s="179"/>
      <c r="CI877" s="179"/>
      <c r="CJ877" s="179"/>
      <c r="CK877" s="179"/>
      <c r="CL877" s="179"/>
      <c r="CM877" s="179"/>
      <c r="CN877" s="179"/>
      <c r="CO877" s="179"/>
      <c r="CP877" s="179"/>
      <c r="CQ877" s="179"/>
      <c r="CR877" s="179"/>
      <c r="CS877" s="179"/>
      <c r="CT877" s="179"/>
      <c r="CU877" s="179"/>
      <c r="CV877" s="179"/>
      <c r="CW877" s="179"/>
      <c r="CX877" s="179"/>
      <c r="CY877" s="179"/>
      <c r="CZ877" s="179"/>
      <c r="DA877" s="179"/>
      <c r="DB877" s="179"/>
      <c r="DC877" s="179"/>
      <c r="DD877" s="179"/>
      <c r="DE877" s="179"/>
      <c r="DF877" s="179"/>
      <c r="DG877" s="179"/>
      <c r="DH877" s="179"/>
      <c r="DI877" s="179"/>
      <c r="DJ877" s="179"/>
      <c r="DK877" s="179"/>
      <c r="DL877" s="179"/>
      <c r="DM877" s="179"/>
      <c r="DN877" s="179"/>
      <c r="DO877" s="179"/>
      <c r="DP877" s="179"/>
      <c r="DQ877" s="179"/>
      <c r="DR877" s="179"/>
      <c r="DS877" s="179"/>
      <c r="DT877" s="179"/>
      <c r="DU877" s="179"/>
      <c r="DV877" s="179"/>
      <c r="DW877" s="179"/>
      <c r="DX877" s="179"/>
      <c r="DY877" s="179"/>
      <c r="DZ877" s="179"/>
      <c r="EA877" s="179"/>
      <c r="EB877" s="179"/>
      <c r="EC877" s="179"/>
      <c r="ED877" s="179"/>
      <c r="EE877" s="179"/>
      <c r="EF877" s="179"/>
      <c r="EG877" s="179"/>
      <c r="EH877" s="179"/>
      <c r="EI877" s="179"/>
      <c r="EJ877" s="179"/>
      <c r="EK877" s="179"/>
      <c r="EL877" s="179"/>
      <c r="EM877" s="179"/>
      <c r="EN877" s="179"/>
      <c r="EO877" s="179"/>
      <c r="EP877" s="179"/>
      <c r="EQ877" s="179"/>
      <c r="ER877" s="179"/>
      <c r="ES877" s="179"/>
      <c r="ET877" s="179"/>
      <c r="EU877" s="179"/>
      <c r="EV877" s="179"/>
      <c r="EW877" s="179"/>
      <c r="EX877" s="179"/>
      <c r="EY877" s="179"/>
      <c r="EZ877" s="179"/>
      <c r="FA877" s="179"/>
      <c r="FB877" s="179"/>
      <c r="FC877" s="179"/>
      <c r="FD877" s="179"/>
      <c r="FE877" s="179"/>
      <c r="FF877" s="179"/>
      <c r="FG877" s="179"/>
      <c r="FH877" s="179"/>
      <c r="FI877" s="179"/>
      <c r="FJ877" s="179"/>
      <c r="FK877" s="179"/>
      <c r="FL877" s="179"/>
      <c r="FM877" s="179"/>
      <c r="FN877" s="179"/>
      <c r="FO877" s="179"/>
      <c r="FP877" s="179"/>
      <c r="FQ877" s="179"/>
      <c r="FR877" s="179"/>
      <c r="FS877" s="179"/>
      <c r="FT877" s="179"/>
      <c r="FU877" s="179"/>
      <c r="FV877" s="179"/>
      <c r="FW877" s="179"/>
      <c r="FX877" s="179"/>
      <c r="FY877" s="179"/>
      <c r="FZ877" s="179"/>
      <c r="GA877" s="179"/>
      <c r="GB877" s="179"/>
      <c r="GC877" s="179"/>
      <c r="GD877" s="179"/>
      <c r="GE877" s="179"/>
      <c r="GF877" s="179"/>
      <c r="GG877" s="179"/>
      <c r="GH877" s="179"/>
      <c r="GI877" s="179"/>
      <c r="GJ877" s="179"/>
      <c r="GK877" s="179"/>
      <c r="GL877" s="179"/>
      <c r="GM877" s="179"/>
      <c r="GN877" s="179"/>
      <c r="GO877" s="179"/>
      <c r="GP877" s="179"/>
      <c r="GQ877" s="179"/>
      <c r="GR877" s="179"/>
      <c r="GS877" s="179"/>
    </row>
    <row r="878" spans="1:20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179"/>
      <c r="AO878" s="179"/>
      <c r="AP878" s="179"/>
      <c r="AQ878" s="179"/>
      <c r="AR878" s="179"/>
      <c r="AS878" s="179"/>
      <c r="AT878" s="179"/>
      <c r="AU878" s="179"/>
      <c r="AV878" s="179"/>
      <c r="AW878" s="179"/>
      <c r="AX878" s="179"/>
      <c r="AY878" s="179"/>
      <c r="AZ878" s="179"/>
      <c r="BA878" s="179"/>
      <c r="BB878" s="179"/>
      <c r="BC878" s="179"/>
      <c r="BD878" s="179"/>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c r="CA878" s="179"/>
      <c r="CB878" s="179"/>
      <c r="CC878" s="179"/>
      <c r="CD878" s="179"/>
      <c r="CE878" s="179"/>
      <c r="CF878" s="179"/>
      <c r="CG878" s="179"/>
      <c r="CH878" s="179"/>
      <c r="CI878" s="179"/>
      <c r="CJ878" s="179"/>
      <c r="CK878" s="179"/>
      <c r="CL878" s="179"/>
      <c r="CM878" s="179"/>
      <c r="CN878" s="179"/>
      <c r="CO878" s="179"/>
      <c r="CP878" s="179"/>
      <c r="CQ878" s="179"/>
      <c r="CR878" s="179"/>
      <c r="CS878" s="179"/>
      <c r="CT878" s="179"/>
      <c r="CU878" s="179"/>
      <c r="CV878" s="179"/>
      <c r="CW878" s="179"/>
      <c r="CX878" s="179"/>
      <c r="CY878" s="179"/>
      <c r="CZ878" s="179"/>
      <c r="DA878" s="179"/>
      <c r="DB878" s="179"/>
      <c r="DC878" s="179"/>
      <c r="DD878" s="179"/>
      <c r="DE878" s="179"/>
      <c r="DF878" s="179"/>
      <c r="DG878" s="179"/>
      <c r="DH878" s="179"/>
      <c r="DI878" s="179"/>
      <c r="DJ878" s="179"/>
      <c r="DK878" s="179"/>
      <c r="DL878" s="179"/>
      <c r="DM878" s="179"/>
      <c r="DN878" s="179"/>
      <c r="DO878" s="179"/>
      <c r="DP878" s="179"/>
      <c r="DQ878" s="179"/>
      <c r="DR878" s="179"/>
      <c r="DS878" s="179"/>
      <c r="DT878" s="179"/>
      <c r="DU878" s="179"/>
      <c r="DV878" s="179"/>
      <c r="DW878" s="179"/>
      <c r="DX878" s="179"/>
      <c r="DY878" s="179"/>
      <c r="DZ878" s="179"/>
      <c r="EA878" s="179"/>
      <c r="EB878" s="179"/>
      <c r="EC878" s="179"/>
      <c r="ED878" s="179"/>
      <c r="EE878" s="179"/>
      <c r="EF878" s="179"/>
      <c r="EG878" s="179"/>
      <c r="EH878" s="179"/>
      <c r="EI878" s="179"/>
      <c r="EJ878" s="179"/>
      <c r="EK878" s="179"/>
      <c r="EL878" s="179"/>
      <c r="EM878" s="179"/>
      <c r="EN878" s="179"/>
      <c r="EO878" s="179"/>
      <c r="EP878" s="179"/>
      <c r="EQ878" s="179"/>
      <c r="ER878" s="179"/>
      <c r="ES878" s="179"/>
      <c r="ET878" s="179"/>
      <c r="EU878" s="179"/>
      <c r="EV878" s="179"/>
      <c r="EW878" s="179"/>
      <c r="EX878" s="179"/>
      <c r="EY878" s="179"/>
      <c r="EZ878" s="179"/>
      <c r="FA878" s="179"/>
      <c r="FB878" s="179"/>
      <c r="FC878" s="179"/>
      <c r="FD878" s="179"/>
      <c r="FE878" s="179"/>
      <c r="FF878" s="179"/>
      <c r="FG878" s="179"/>
      <c r="FH878" s="179"/>
      <c r="FI878" s="179"/>
      <c r="FJ878" s="179"/>
      <c r="FK878" s="179"/>
      <c r="FL878" s="179"/>
      <c r="FM878" s="179"/>
      <c r="FN878" s="179"/>
      <c r="FO878" s="179"/>
      <c r="FP878" s="179"/>
      <c r="FQ878" s="179"/>
      <c r="FR878" s="179"/>
      <c r="FS878" s="179"/>
      <c r="FT878" s="179"/>
      <c r="FU878" s="179"/>
      <c r="FV878" s="179"/>
      <c r="FW878" s="179"/>
      <c r="FX878" s="179"/>
      <c r="FY878" s="179"/>
      <c r="FZ878" s="179"/>
      <c r="GA878" s="179"/>
      <c r="GB878" s="179"/>
      <c r="GC878" s="179"/>
      <c r="GD878" s="179"/>
      <c r="GE878" s="179"/>
      <c r="GF878" s="179"/>
      <c r="GG878" s="179"/>
      <c r="GH878" s="179"/>
      <c r="GI878" s="179"/>
      <c r="GJ878" s="179"/>
      <c r="GK878" s="179"/>
      <c r="GL878" s="179"/>
      <c r="GM878" s="179"/>
      <c r="GN878" s="179"/>
      <c r="GO878" s="179"/>
      <c r="GP878" s="179"/>
      <c r="GQ878" s="179"/>
      <c r="GR878" s="179"/>
      <c r="GS878" s="179"/>
    </row>
    <row r="879" spans="1:20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79"/>
      <c r="AP879" s="179"/>
      <c r="AQ879" s="179"/>
      <c r="AR879" s="179"/>
      <c r="AS879" s="179"/>
      <c r="AT879" s="179"/>
      <c r="AU879" s="179"/>
      <c r="AV879" s="179"/>
      <c r="AW879" s="179"/>
      <c r="AX879" s="179"/>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79"/>
      <c r="CG879" s="179"/>
      <c r="CH879" s="179"/>
      <c r="CI879" s="179"/>
      <c r="CJ879" s="179"/>
      <c r="CK879" s="179"/>
      <c r="CL879" s="179"/>
      <c r="CM879" s="179"/>
      <c r="CN879" s="179"/>
      <c r="CO879" s="179"/>
      <c r="CP879" s="179"/>
      <c r="CQ879" s="179"/>
      <c r="CR879" s="179"/>
      <c r="CS879" s="179"/>
      <c r="CT879" s="179"/>
      <c r="CU879" s="179"/>
      <c r="CV879" s="179"/>
      <c r="CW879" s="179"/>
      <c r="CX879" s="179"/>
      <c r="CY879" s="179"/>
      <c r="CZ879" s="179"/>
      <c r="DA879" s="179"/>
      <c r="DB879" s="179"/>
      <c r="DC879" s="179"/>
      <c r="DD879" s="179"/>
      <c r="DE879" s="179"/>
      <c r="DF879" s="179"/>
      <c r="DG879" s="179"/>
      <c r="DH879" s="179"/>
      <c r="DI879" s="179"/>
      <c r="DJ879" s="179"/>
      <c r="DK879" s="179"/>
      <c r="DL879" s="179"/>
      <c r="DM879" s="179"/>
      <c r="DN879" s="179"/>
      <c r="DO879" s="179"/>
      <c r="DP879" s="179"/>
      <c r="DQ879" s="179"/>
      <c r="DR879" s="179"/>
      <c r="DS879" s="179"/>
      <c r="DT879" s="179"/>
      <c r="DU879" s="179"/>
      <c r="DV879" s="179"/>
      <c r="DW879" s="179"/>
      <c r="DX879" s="179"/>
      <c r="DY879" s="179"/>
      <c r="DZ879" s="179"/>
      <c r="EA879" s="179"/>
      <c r="EB879" s="179"/>
      <c r="EC879" s="179"/>
      <c r="ED879" s="179"/>
      <c r="EE879" s="179"/>
      <c r="EF879" s="179"/>
      <c r="EG879" s="179"/>
      <c r="EH879" s="179"/>
      <c r="EI879" s="179"/>
      <c r="EJ879" s="179"/>
      <c r="EK879" s="179"/>
      <c r="EL879" s="179"/>
      <c r="EM879" s="179"/>
      <c r="EN879" s="179"/>
      <c r="EO879" s="179"/>
      <c r="EP879" s="179"/>
      <c r="EQ879" s="179"/>
      <c r="ER879" s="179"/>
      <c r="ES879" s="179"/>
      <c r="ET879" s="179"/>
      <c r="EU879" s="179"/>
      <c r="EV879" s="179"/>
      <c r="EW879" s="179"/>
      <c r="EX879" s="179"/>
      <c r="EY879" s="179"/>
      <c r="EZ879" s="179"/>
      <c r="FA879" s="179"/>
      <c r="FB879" s="179"/>
      <c r="FC879" s="179"/>
      <c r="FD879" s="179"/>
      <c r="FE879" s="179"/>
      <c r="FF879" s="179"/>
      <c r="FG879" s="179"/>
      <c r="FH879" s="179"/>
      <c r="FI879" s="179"/>
      <c r="FJ879" s="179"/>
      <c r="FK879" s="179"/>
      <c r="FL879" s="179"/>
      <c r="FM879" s="179"/>
      <c r="FN879" s="179"/>
      <c r="FO879" s="179"/>
      <c r="FP879" s="179"/>
      <c r="FQ879" s="179"/>
      <c r="FR879" s="179"/>
      <c r="FS879" s="179"/>
      <c r="FT879" s="179"/>
      <c r="FU879" s="179"/>
      <c r="FV879" s="179"/>
      <c r="FW879" s="179"/>
      <c r="FX879" s="179"/>
      <c r="FY879" s="179"/>
      <c r="FZ879" s="179"/>
      <c r="GA879" s="179"/>
      <c r="GB879" s="179"/>
      <c r="GC879" s="179"/>
      <c r="GD879" s="179"/>
      <c r="GE879" s="179"/>
      <c r="GF879" s="179"/>
      <c r="GG879" s="179"/>
      <c r="GH879" s="179"/>
      <c r="GI879" s="179"/>
      <c r="GJ879" s="179"/>
      <c r="GK879" s="179"/>
      <c r="GL879" s="179"/>
      <c r="GM879" s="179"/>
      <c r="GN879" s="179"/>
      <c r="GO879" s="179"/>
      <c r="GP879" s="179"/>
      <c r="GQ879" s="179"/>
      <c r="GR879" s="179"/>
      <c r="GS879" s="179"/>
    </row>
    <row r="880" spans="1:20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79"/>
      <c r="AL880" s="179"/>
      <c r="AM880" s="179"/>
      <c r="AN880" s="179"/>
      <c r="AO880" s="179"/>
      <c r="AP880" s="179"/>
      <c r="AQ880" s="179"/>
      <c r="AR880" s="179"/>
      <c r="AS880" s="179"/>
      <c r="AT880" s="179"/>
      <c r="AU880" s="179"/>
      <c r="AV880" s="179"/>
      <c r="AW880" s="179"/>
      <c r="AX880" s="179"/>
      <c r="AY880" s="179"/>
      <c r="AZ880" s="179"/>
      <c r="BA880" s="179"/>
      <c r="BB880" s="179"/>
      <c r="BC880" s="179"/>
      <c r="BD880" s="179"/>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c r="CA880" s="179"/>
      <c r="CB880" s="179"/>
      <c r="CC880" s="179"/>
      <c r="CD880" s="179"/>
      <c r="CE880" s="179"/>
      <c r="CF880" s="179"/>
      <c r="CG880" s="179"/>
      <c r="CH880" s="179"/>
      <c r="CI880" s="179"/>
      <c r="CJ880" s="179"/>
      <c r="CK880" s="179"/>
      <c r="CL880" s="179"/>
      <c r="CM880" s="179"/>
      <c r="CN880" s="179"/>
      <c r="CO880" s="179"/>
      <c r="CP880" s="179"/>
      <c r="CQ880" s="179"/>
      <c r="CR880" s="179"/>
      <c r="CS880" s="179"/>
      <c r="CT880" s="179"/>
      <c r="CU880" s="179"/>
      <c r="CV880" s="179"/>
      <c r="CW880" s="179"/>
      <c r="CX880" s="179"/>
      <c r="CY880" s="179"/>
      <c r="CZ880" s="179"/>
      <c r="DA880" s="179"/>
      <c r="DB880" s="179"/>
      <c r="DC880" s="179"/>
      <c r="DD880" s="179"/>
      <c r="DE880" s="179"/>
      <c r="DF880" s="179"/>
      <c r="DG880" s="179"/>
      <c r="DH880" s="179"/>
      <c r="DI880" s="179"/>
      <c r="DJ880" s="179"/>
      <c r="DK880" s="179"/>
      <c r="DL880" s="179"/>
      <c r="DM880" s="179"/>
      <c r="DN880" s="179"/>
      <c r="DO880" s="179"/>
      <c r="DP880" s="179"/>
      <c r="DQ880" s="179"/>
      <c r="DR880" s="179"/>
      <c r="DS880" s="179"/>
      <c r="DT880" s="179"/>
      <c r="DU880" s="179"/>
      <c r="DV880" s="179"/>
      <c r="DW880" s="179"/>
      <c r="DX880" s="179"/>
      <c r="DY880" s="179"/>
      <c r="DZ880" s="179"/>
      <c r="EA880" s="179"/>
      <c r="EB880" s="179"/>
      <c r="EC880" s="179"/>
      <c r="ED880" s="179"/>
      <c r="EE880" s="179"/>
      <c r="EF880" s="179"/>
      <c r="EG880" s="179"/>
      <c r="EH880" s="179"/>
      <c r="EI880" s="179"/>
      <c r="EJ880" s="179"/>
      <c r="EK880" s="179"/>
      <c r="EL880" s="179"/>
      <c r="EM880" s="179"/>
      <c r="EN880" s="179"/>
      <c r="EO880" s="179"/>
      <c r="EP880" s="179"/>
      <c r="EQ880" s="179"/>
      <c r="ER880" s="179"/>
      <c r="ES880" s="179"/>
      <c r="ET880" s="179"/>
      <c r="EU880" s="179"/>
      <c r="EV880" s="179"/>
      <c r="EW880" s="179"/>
      <c r="EX880" s="179"/>
      <c r="EY880" s="179"/>
      <c r="EZ880" s="179"/>
      <c r="FA880" s="179"/>
      <c r="FB880" s="179"/>
      <c r="FC880" s="179"/>
      <c r="FD880" s="179"/>
      <c r="FE880" s="179"/>
      <c r="FF880" s="179"/>
      <c r="FG880" s="179"/>
      <c r="FH880" s="179"/>
      <c r="FI880" s="179"/>
      <c r="FJ880" s="179"/>
      <c r="FK880" s="179"/>
      <c r="FL880" s="179"/>
      <c r="FM880" s="179"/>
      <c r="FN880" s="179"/>
      <c r="FO880" s="179"/>
      <c r="FP880" s="179"/>
      <c r="FQ880" s="179"/>
      <c r="FR880" s="179"/>
      <c r="FS880" s="179"/>
      <c r="FT880" s="179"/>
      <c r="FU880" s="179"/>
      <c r="FV880" s="179"/>
      <c r="FW880" s="179"/>
      <c r="FX880" s="179"/>
      <c r="FY880" s="179"/>
      <c r="FZ880" s="179"/>
      <c r="GA880" s="179"/>
      <c r="GB880" s="179"/>
      <c r="GC880" s="179"/>
      <c r="GD880" s="179"/>
      <c r="GE880" s="179"/>
      <c r="GF880" s="179"/>
      <c r="GG880" s="179"/>
      <c r="GH880" s="179"/>
      <c r="GI880" s="179"/>
      <c r="GJ880" s="179"/>
      <c r="GK880" s="179"/>
      <c r="GL880" s="179"/>
      <c r="GM880" s="179"/>
      <c r="GN880" s="179"/>
      <c r="GO880" s="179"/>
      <c r="GP880" s="179"/>
      <c r="GQ880" s="179"/>
      <c r="GR880" s="179"/>
      <c r="GS880" s="179"/>
    </row>
    <row r="881" spans="1:20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79"/>
      <c r="AL881" s="179"/>
      <c r="AM881" s="179"/>
      <c r="AN881" s="179"/>
      <c r="AO881" s="179"/>
      <c r="AP881" s="179"/>
      <c r="AQ881" s="179"/>
      <c r="AR881" s="179"/>
      <c r="AS881" s="179"/>
      <c r="AT881" s="179"/>
      <c r="AU881" s="179"/>
      <c r="AV881" s="179"/>
      <c r="AW881" s="179"/>
      <c r="AX881" s="179"/>
      <c r="AY881" s="179"/>
      <c r="AZ881" s="179"/>
      <c r="BA881" s="179"/>
      <c r="BB881" s="179"/>
      <c r="BC881" s="179"/>
      <c r="BD881" s="179"/>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c r="CA881" s="179"/>
      <c r="CB881" s="179"/>
      <c r="CC881" s="179"/>
      <c r="CD881" s="179"/>
      <c r="CE881" s="179"/>
      <c r="CF881" s="179"/>
      <c r="CG881" s="179"/>
      <c r="CH881" s="179"/>
      <c r="CI881" s="179"/>
      <c r="CJ881" s="179"/>
      <c r="CK881" s="179"/>
      <c r="CL881" s="179"/>
      <c r="CM881" s="179"/>
      <c r="CN881" s="179"/>
      <c r="CO881" s="179"/>
      <c r="CP881" s="179"/>
      <c r="CQ881" s="179"/>
      <c r="CR881" s="179"/>
      <c r="CS881" s="179"/>
      <c r="CT881" s="179"/>
      <c r="CU881" s="179"/>
      <c r="CV881" s="179"/>
      <c r="CW881" s="179"/>
      <c r="CX881" s="179"/>
      <c r="CY881" s="179"/>
      <c r="CZ881" s="179"/>
      <c r="DA881" s="179"/>
      <c r="DB881" s="179"/>
      <c r="DC881" s="179"/>
      <c r="DD881" s="179"/>
      <c r="DE881" s="179"/>
      <c r="DF881" s="179"/>
      <c r="DG881" s="179"/>
      <c r="DH881" s="179"/>
      <c r="DI881" s="179"/>
      <c r="DJ881" s="179"/>
      <c r="DK881" s="179"/>
      <c r="DL881" s="179"/>
      <c r="DM881" s="179"/>
      <c r="DN881" s="179"/>
      <c r="DO881" s="179"/>
      <c r="DP881" s="179"/>
      <c r="DQ881" s="179"/>
      <c r="DR881" s="179"/>
      <c r="DS881" s="179"/>
      <c r="DT881" s="179"/>
      <c r="DU881" s="179"/>
      <c r="DV881" s="179"/>
      <c r="DW881" s="179"/>
      <c r="DX881" s="179"/>
      <c r="DY881" s="179"/>
      <c r="DZ881" s="179"/>
      <c r="EA881" s="179"/>
      <c r="EB881" s="179"/>
      <c r="EC881" s="179"/>
      <c r="ED881" s="179"/>
      <c r="EE881" s="179"/>
      <c r="EF881" s="179"/>
      <c r="EG881" s="179"/>
      <c r="EH881" s="179"/>
      <c r="EI881" s="179"/>
      <c r="EJ881" s="179"/>
      <c r="EK881" s="179"/>
      <c r="EL881" s="179"/>
      <c r="EM881" s="179"/>
      <c r="EN881" s="179"/>
      <c r="EO881" s="179"/>
      <c r="EP881" s="179"/>
      <c r="EQ881" s="179"/>
      <c r="ER881" s="179"/>
      <c r="ES881" s="179"/>
      <c r="ET881" s="179"/>
      <c r="EU881" s="179"/>
      <c r="EV881" s="179"/>
      <c r="EW881" s="179"/>
      <c r="EX881" s="179"/>
      <c r="EY881" s="179"/>
      <c r="EZ881" s="179"/>
      <c r="FA881" s="179"/>
      <c r="FB881" s="179"/>
      <c r="FC881" s="179"/>
      <c r="FD881" s="179"/>
      <c r="FE881" s="179"/>
      <c r="FF881" s="179"/>
      <c r="FG881" s="179"/>
      <c r="FH881" s="179"/>
      <c r="FI881" s="179"/>
      <c r="FJ881" s="179"/>
      <c r="FK881" s="179"/>
      <c r="FL881" s="179"/>
      <c r="FM881" s="179"/>
      <c r="FN881" s="179"/>
      <c r="FO881" s="179"/>
      <c r="FP881" s="179"/>
      <c r="FQ881" s="179"/>
      <c r="FR881" s="179"/>
      <c r="FS881" s="179"/>
      <c r="FT881" s="179"/>
      <c r="FU881" s="179"/>
      <c r="FV881" s="179"/>
      <c r="FW881" s="179"/>
      <c r="FX881" s="179"/>
      <c r="FY881" s="179"/>
      <c r="FZ881" s="179"/>
      <c r="GA881" s="179"/>
      <c r="GB881" s="179"/>
      <c r="GC881" s="179"/>
      <c r="GD881" s="179"/>
      <c r="GE881" s="179"/>
      <c r="GF881" s="179"/>
      <c r="GG881" s="179"/>
      <c r="GH881" s="179"/>
      <c r="GI881" s="179"/>
      <c r="GJ881" s="179"/>
      <c r="GK881" s="179"/>
      <c r="GL881" s="179"/>
      <c r="GM881" s="179"/>
      <c r="GN881" s="179"/>
      <c r="GO881" s="179"/>
      <c r="GP881" s="179"/>
      <c r="GQ881" s="179"/>
      <c r="GR881" s="179"/>
      <c r="GS881" s="179"/>
    </row>
    <row r="882" spans="1:20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79"/>
      <c r="AL882" s="179"/>
      <c r="AM882" s="179"/>
      <c r="AN882" s="179"/>
      <c r="AO882" s="179"/>
      <c r="AP882" s="179"/>
      <c r="AQ882" s="179"/>
      <c r="AR882" s="179"/>
      <c r="AS882" s="179"/>
      <c r="AT882" s="179"/>
      <c r="AU882" s="179"/>
      <c r="AV882" s="179"/>
      <c r="AW882" s="179"/>
      <c r="AX882" s="179"/>
      <c r="AY882" s="179"/>
      <c r="AZ882" s="179"/>
      <c r="BA882" s="179"/>
      <c r="BB882" s="179"/>
      <c r="BC882" s="179"/>
      <c r="BD882" s="179"/>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c r="CA882" s="179"/>
      <c r="CB882" s="179"/>
      <c r="CC882" s="179"/>
      <c r="CD882" s="179"/>
      <c r="CE882" s="179"/>
      <c r="CF882" s="179"/>
      <c r="CG882" s="179"/>
      <c r="CH882" s="179"/>
      <c r="CI882" s="179"/>
      <c r="CJ882" s="179"/>
      <c r="CK882" s="179"/>
      <c r="CL882" s="179"/>
      <c r="CM882" s="179"/>
      <c r="CN882" s="179"/>
      <c r="CO882" s="179"/>
      <c r="CP882" s="179"/>
      <c r="CQ882" s="179"/>
      <c r="CR882" s="179"/>
      <c r="CS882" s="179"/>
      <c r="CT882" s="179"/>
      <c r="CU882" s="179"/>
      <c r="CV882" s="179"/>
      <c r="CW882" s="179"/>
      <c r="CX882" s="179"/>
      <c r="CY882" s="179"/>
      <c r="CZ882" s="179"/>
      <c r="DA882" s="179"/>
      <c r="DB882" s="179"/>
      <c r="DC882" s="179"/>
      <c r="DD882" s="179"/>
      <c r="DE882" s="179"/>
      <c r="DF882" s="179"/>
      <c r="DG882" s="179"/>
      <c r="DH882" s="179"/>
      <c r="DI882" s="179"/>
      <c r="DJ882" s="179"/>
      <c r="DK882" s="179"/>
      <c r="DL882" s="179"/>
      <c r="DM882" s="179"/>
      <c r="DN882" s="179"/>
      <c r="DO882" s="179"/>
      <c r="DP882" s="179"/>
      <c r="DQ882" s="179"/>
      <c r="DR882" s="179"/>
      <c r="DS882" s="179"/>
      <c r="DT882" s="179"/>
      <c r="DU882" s="179"/>
      <c r="DV882" s="179"/>
      <c r="DW882" s="179"/>
      <c r="DX882" s="179"/>
      <c r="DY882" s="179"/>
      <c r="DZ882" s="179"/>
      <c r="EA882" s="179"/>
      <c r="EB882" s="179"/>
      <c r="EC882" s="179"/>
      <c r="ED882" s="179"/>
      <c r="EE882" s="179"/>
      <c r="EF882" s="179"/>
      <c r="EG882" s="179"/>
      <c r="EH882" s="179"/>
      <c r="EI882" s="179"/>
      <c r="EJ882" s="179"/>
      <c r="EK882" s="179"/>
      <c r="EL882" s="179"/>
      <c r="EM882" s="179"/>
      <c r="EN882" s="179"/>
      <c r="EO882" s="179"/>
      <c r="EP882" s="179"/>
      <c r="EQ882" s="179"/>
      <c r="ER882" s="179"/>
      <c r="ES882" s="179"/>
      <c r="ET882" s="179"/>
      <c r="EU882" s="179"/>
      <c r="EV882" s="179"/>
      <c r="EW882" s="179"/>
      <c r="EX882" s="179"/>
      <c r="EY882" s="179"/>
      <c r="EZ882" s="179"/>
      <c r="FA882" s="179"/>
      <c r="FB882" s="179"/>
      <c r="FC882" s="179"/>
      <c r="FD882" s="179"/>
      <c r="FE882" s="179"/>
      <c r="FF882" s="179"/>
      <c r="FG882" s="179"/>
      <c r="FH882" s="179"/>
      <c r="FI882" s="179"/>
      <c r="FJ882" s="179"/>
      <c r="FK882" s="179"/>
      <c r="FL882" s="179"/>
      <c r="FM882" s="179"/>
      <c r="FN882" s="179"/>
      <c r="FO882" s="179"/>
      <c r="FP882" s="179"/>
      <c r="FQ882" s="179"/>
      <c r="FR882" s="179"/>
      <c r="FS882" s="179"/>
      <c r="FT882" s="179"/>
      <c r="FU882" s="179"/>
      <c r="FV882" s="179"/>
      <c r="FW882" s="179"/>
      <c r="FX882" s="179"/>
      <c r="FY882" s="179"/>
      <c r="FZ882" s="179"/>
      <c r="GA882" s="179"/>
      <c r="GB882" s="179"/>
      <c r="GC882" s="179"/>
      <c r="GD882" s="179"/>
      <c r="GE882" s="179"/>
      <c r="GF882" s="179"/>
      <c r="GG882" s="179"/>
      <c r="GH882" s="179"/>
      <c r="GI882" s="179"/>
      <c r="GJ882" s="179"/>
      <c r="GK882" s="179"/>
      <c r="GL882" s="179"/>
      <c r="GM882" s="179"/>
      <c r="GN882" s="179"/>
      <c r="GO882" s="179"/>
      <c r="GP882" s="179"/>
      <c r="GQ882" s="179"/>
      <c r="GR882" s="179"/>
      <c r="GS882" s="179"/>
    </row>
    <row r="883" spans="1:20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c r="AN883" s="179"/>
      <c r="AO883" s="179"/>
      <c r="AP883" s="179"/>
      <c r="AQ883" s="179"/>
      <c r="AR883" s="179"/>
      <c r="AS883" s="179"/>
      <c r="AT883" s="179"/>
      <c r="AU883" s="179"/>
      <c r="AV883" s="179"/>
      <c r="AW883" s="179"/>
      <c r="AX883" s="179"/>
      <c r="AY883" s="179"/>
      <c r="AZ883" s="179"/>
      <c r="BA883" s="179"/>
      <c r="BB883" s="179"/>
      <c r="BC883" s="179"/>
      <c r="BD883" s="179"/>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c r="CA883" s="179"/>
      <c r="CB883" s="179"/>
      <c r="CC883" s="179"/>
      <c r="CD883" s="179"/>
      <c r="CE883" s="179"/>
      <c r="CF883" s="179"/>
      <c r="CG883" s="179"/>
      <c r="CH883" s="179"/>
      <c r="CI883" s="179"/>
      <c r="CJ883" s="179"/>
      <c r="CK883" s="179"/>
      <c r="CL883" s="179"/>
      <c r="CM883" s="179"/>
      <c r="CN883" s="179"/>
      <c r="CO883" s="179"/>
      <c r="CP883" s="179"/>
      <c r="CQ883" s="179"/>
      <c r="CR883" s="179"/>
      <c r="CS883" s="179"/>
      <c r="CT883" s="179"/>
      <c r="CU883" s="179"/>
      <c r="CV883" s="179"/>
      <c r="CW883" s="179"/>
      <c r="CX883" s="179"/>
      <c r="CY883" s="179"/>
      <c r="CZ883" s="179"/>
      <c r="DA883" s="179"/>
      <c r="DB883" s="179"/>
      <c r="DC883" s="179"/>
      <c r="DD883" s="179"/>
      <c r="DE883" s="179"/>
      <c r="DF883" s="179"/>
      <c r="DG883" s="179"/>
      <c r="DH883" s="179"/>
      <c r="DI883" s="179"/>
      <c r="DJ883" s="179"/>
      <c r="DK883" s="179"/>
      <c r="DL883" s="179"/>
      <c r="DM883" s="179"/>
      <c r="DN883" s="179"/>
      <c r="DO883" s="179"/>
      <c r="DP883" s="179"/>
      <c r="DQ883" s="179"/>
      <c r="DR883" s="179"/>
      <c r="DS883" s="179"/>
      <c r="DT883" s="179"/>
      <c r="DU883" s="179"/>
      <c r="DV883" s="179"/>
      <c r="DW883" s="179"/>
      <c r="DX883" s="179"/>
      <c r="DY883" s="179"/>
      <c r="DZ883" s="179"/>
      <c r="EA883" s="179"/>
      <c r="EB883" s="179"/>
      <c r="EC883" s="179"/>
      <c r="ED883" s="179"/>
      <c r="EE883" s="179"/>
      <c r="EF883" s="179"/>
      <c r="EG883" s="179"/>
      <c r="EH883" s="179"/>
      <c r="EI883" s="179"/>
      <c r="EJ883" s="179"/>
      <c r="EK883" s="179"/>
      <c r="EL883" s="179"/>
      <c r="EM883" s="179"/>
      <c r="EN883" s="179"/>
      <c r="EO883" s="179"/>
      <c r="EP883" s="179"/>
      <c r="EQ883" s="179"/>
      <c r="ER883" s="179"/>
      <c r="ES883" s="179"/>
      <c r="ET883" s="179"/>
      <c r="EU883" s="179"/>
      <c r="EV883" s="179"/>
      <c r="EW883" s="179"/>
      <c r="EX883" s="179"/>
      <c r="EY883" s="179"/>
      <c r="EZ883" s="179"/>
      <c r="FA883" s="179"/>
      <c r="FB883" s="179"/>
      <c r="FC883" s="179"/>
      <c r="FD883" s="179"/>
      <c r="FE883" s="179"/>
      <c r="FF883" s="179"/>
      <c r="FG883" s="179"/>
      <c r="FH883" s="179"/>
      <c r="FI883" s="179"/>
      <c r="FJ883" s="179"/>
      <c r="FK883" s="179"/>
      <c r="FL883" s="179"/>
      <c r="FM883" s="179"/>
      <c r="FN883" s="179"/>
      <c r="FO883" s="179"/>
      <c r="FP883" s="179"/>
      <c r="FQ883" s="179"/>
      <c r="FR883" s="179"/>
      <c r="FS883" s="179"/>
      <c r="FT883" s="179"/>
      <c r="FU883" s="179"/>
      <c r="FV883" s="179"/>
      <c r="FW883" s="179"/>
      <c r="FX883" s="179"/>
      <c r="FY883" s="179"/>
      <c r="FZ883" s="179"/>
      <c r="GA883" s="179"/>
      <c r="GB883" s="179"/>
      <c r="GC883" s="179"/>
      <c r="GD883" s="179"/>
      <c r="GE883" s="179"/>
      <c r="GF883" s="179"/>
      <c r="GG883" s="179"/>
      <c r="GH883" s="179"/>
      <c r="GI883" s="179"/>
      <c r="GJ883" s="179"/>
      <c r="GK883" s="179"/>
      <c r="GL883" s="179"/>
      <c r="GM883" s="179"/>
      <c r="GN883" s="179"/>
      <c r="GO883" s="179"/>
      <c r="GP883" s="179"/>
      <c r="GQ883" s="179"/>
      <c r="GR883" s="179"/>
      <c r="GS883" s="179"/>
    </row>
    <row r="884" spans="1:20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79"/>
      <c r="AL884" s="179"/>
      <c r="AM884" s="179"/>
      <c r="AN884" s="179"/>
      <c r="AO884" s="179"/>
      <c r="AP884" s="179"/>
      <c r="AQ884" s="179"/>
      <c r="AR884" s="179"/>
      <c r="AS884" s="179"/>
      <c r="AT884" s="179"/>
      <c r="AU884" s="179"/>
      <c r="AV884" s="179"/>
      <c r="AW884" s="179"/>
      <c r="AX884" s="179"/>
      <c r="AY884" s="179"/>
      <c r="AZ884" s="179"/>
      <c r="BA884" s="179"/>
      <c r="BB884" s="179"/>
      <c r="BC884" s="179"/>
      <c r="BD884" s="179"/>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c r="CA884" s="179"/>
      <c r="CB884" s="179"/>
      <c r="CC884" s="179"/>
      <c r="CD884" s="179"/>
      <c r="CE884" s="179"/>
      <c r="CF884" s="179"/>
      <c r="CG884" s="179"/>
      <c r="CH884" s="179"/>
      <c r="CI884" s="179"/>
      <c r="CJ884" s="179"/>
      <c r="CK884" s="179"/>
      <c r="CL884" s="179"/>
      <c r="CM884" s="179"/>
      <c r="CN884" s="179"/>
      <c r="CO884" s="179"/>
      <c r="CP884" s="179"/>
      <c r="CQ884" s="179"/>
      <c r="CR884" s="179"/>
      <c r="CS884" s="179"/>
      <c r="CT884" s="179"/>
      <c r="CU884" s="179"/>
      <c r="CV884" s="179"/>
      <c r="CW884" s="179"/>
      <c r="CX884" s="179"/>
      <c r="CY884" s="179"/>
      <c r="CZ884" s="179"/>
      <c r="DA884" s="179"/>
      <c r="DB884" s="179"/>
      <c r="DC884" s="179"/>
      <c r="DD884" s="179"/>
      <c r="DE884" s="179"/>
      <c r="DF884" s="179"/>
      <c r="DG884" s="179"/>
      <c r="DH884" s="179"/>
      <c r="DI884" s="179"/>
      <c r="DJ884" s="179"/>
      <c r="DK884" s="179"/>
      <c r="DL884" s="179"/>
      <c r="DM884" s="179"/>
      <c r="DN884" s="179"/>
      <c r="DO884" s="179"/>
      <c r="DP884" s="179"/>
      <c r="DQ884" s="179"/>
      <c r="DR884" s="179"/>
      <c r="DS884" s="179"/>
      <c r="DT884" s="179"/>
      <c r="DU884" s="179"/>
      <c r="DV884" s="179"/>
      <c r="DW884" s="179"/>
      <c r="DX884" s="179"/>
      <c r="DY884" s="179"/>
      <c r="DZ884" s="179"/>
      <c r="EA884" s="179"/>
      <c r="EB884" s="179"/>
      <c r="EC884" s="179"/>
      <c r="ED884" s="179"/>
      <c r="EE884" s="179"/>
      <c r="EF884" s="179"/>
      <c r="EG884" s="179"/>
      <c r="EH884" s="179"/>
      <c r="EI884" s="179"/>
      <c r="EJ884" s="179"/>
      <c r="EK884" s="179"/>
      <c r="EL884" s="179"/>
      <c r="EM884" s="179"/>
      <c r="EN884" s="179"/>
      <c r="EO884" s="179"/>
      <c r="EP884" s="179"/>
      <c r="EQ884" s="179"/>
      <c r="ER884" s="179"/>
      <c r="ES884" s="179"/>
      <c r="ET884" s="179"/>
      <c r="EU884" s="179"/>
      <c r="EV884" s="179"/>
      <c r="EW884" s="179"/>
      <c r="EX884" s="179"/>
      <c r="EY884" s="179"/>
      <c r="EZ884" s="179"/>
      <c r="FA884" s="179"/>
      <c r="FB884" s="179"/>
      <c r="FC884" s="179"/>
      <c r="FD884" s="179"/>
      <c r="FE884" s="179"/>
      <c r="FF884" s="179"/>
      <c r="FG884" s="179"/>
      <c r="FH884" s="179"/>
      <c r="FI884" s="179"/>
      <c r="FJ884" s="179"/>
      <c r="FK884" s="179"/>
      <c r="FL884" s="179"/>
      <c r="FM884" s="179"/>
      <c r="FN884" s="179"/>
      <c r="FO884" s="179"/>
      <c r="FP884" s="179"/>
      <c r="FQ884" s="179"/>
      <c r="FR884" s="179"/>
      <c r="FS884" s="179"/>
      <c r="FT884" s="179"/>
      <c r="FU884" s="179"/>
      <c r="FV884" s="179"/>
      <c r="FW884" s="179"/>
      <c r="FX884" s="179"/>
      <c r="FY884" s="179"/>
      <c r="FZ884" s="179"/>
      <c r="GA884" s="179"/>
      <c r="GB884" s="179"/>
      <c r="GC884" s="179"/>
      <c r="GD884" s="179"/>
      <c r="GE884" s="179"/>
      <c r="GF884" s="179"/>
      <c r="GG884" s="179"/>
      <c r="GH884" s="179"/>
      <c r="GI884" s="179"/>
      <c r="GJ884" s="179"/>
      <c r="GK884" s="179"/>
      <c r="GL884" s="179"/>
      <c r="GM884" s="179"/>
      <c r="GN884" s="179"/>
      <c r="GO884" s="179"/>
      <c r="GP884" s="179"/>
      <c r="GQ884" s="179"/>
      <c r="GR884" s="179"/>
      <c r="GS884" s="179"/>
    </row>
    <row r="885" spans="1:20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79"/>
      <c r="AL885" s="179"/>
      <c r="AM885" s="179"/>
      <c r="AN885" s="179"/>
      <c r="AO885" s="179"/>
      <c r="AP885" s="179"/>
      <c r="AQ885" s="179"/>
      <c r="AR885" s="179"/>
      <c r="AS885" s="179"/>
      <c r="AT885" s="179"/>
      <c r="AU885" s="179"/>
      <c r="AV885" s="179"/>
      <c r="AW885" s="179"/>
      <c r="AX885" s="179"/>
      <c r="AY885" s="179"/>
      <c r="AZ885" s="179"/>
      <c r="BA885" s="179"/>
      <c r="BB885" s="179"/>
      <c r="BC885" s="179"/>
      <c r="BD885" s="179"/>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c r="CA885" s="179"/>
      <c r="CB885" s="179"/>
      <c r="CC885" s="179"/>
      <c r="CD885" s="179"/>
      <c r="CE885" s="179"/>
      <c r="CF885" s="179"/>
      <c r="CG885" s="179"/>
      <c r="CH885" s="179"/>
      <c r="CI885" s="179"/>
      <c r="CJ885" s="179"/>
      <c r="CK885" s="179"/>
      <c r="CL885" s="179"/>
      <c r="CM885" s="179"/>
      <c r="CN885" s="179"/>
      <c r="CO885" s="179"/>
      <c r="CP885" s="179"/>
      <c r="CQ885" s="179"/>
      <c r="CR885" s="179"/>
      <c r="CS885" s="179"/>
      <c r="CT885" s="179"/>
      <c r="CU885" s="179"/>
      <c r="CV885" s="179"/>
      <c r="CW885" s="179"/>
      <c r="CX885" s="179"/>
      <c r="CY885" s="179"/>
      <c r="CZ885" s="179"/>
      <c r="DA885" s="179"/>
      <c r="DB885" s="179"/>
      <c r="DC885" s="179"/>
      <c r="DD885" s="179"/>
      <c r="DE885" s="179"/>
      <c r="DF885" s="179"/>
      <c r="DG885" s="179"/>
      <c r="DH885" s="179"/>
      <c r="DI885" s="179"/>
      <c r="DJ885" s="179"/>
      <c r="DK885" s="179"/>
      <c r="DL885" s="179"/>
      <c r="DM885" s="179"/>
      <c r="DN885" s="179"/>
      <c r="DO885" s="179"/>
      <c r="DP885" s="179"/>
      <c r="DQ885" s="179"/>
      <c r="DR885" s="179"/>
      <c r="DS885" s="179"/>
      <c r="DT885" s="179"/>
      <c r="DU885" s="179"/>
      <c r="DV885" s="179"/>
      <c r="DW885" s="179"/>
      <c r="DX885" s="179"/>
      <c r="DY885" s="179"/>
      <c r="DZ885" s="179"/>
      <c r="EA885" s="179"/>
      <c r="EB885" s="179"/>
      <c r="EC885" s="179"/>
      <c r="ED885" s="179"/>
      <c r="EE885" s="179"/>
      <c r="EF885" s="179"/>
      <c r="EG885" s="179"/>
      <c r="EH885" s="179"/>
      <c r="EI885" s="179"/>
      <c r="EJ885" s="179"/>
      <c r="EK885" s="179"/>
      <c r="EL885" s="179"/>
      <c r="EM885" s="179"/>
      <c r="EN885" s="179"/>
      <c r="EO885" s="179"/>
      <c r="EP885" s="179"/>
      <c r="EQ885" s="179"/>
      <c r="ER885" s="179"/>
      <c r="ES885" s="179"/>
      <c r="ET885" s="179"/>
      <c r="EU885" s="179"/>
      <c r="EV885" s="179"/>
      <c r="EW885" s="179"/>
      <c r="EX885" s="179"/>
      <c r="EY885" s="179"/>
      <c r="EZ885" s="179"/>
      <c r="FA885" s="179"/>
      <c r="FB885" s="179"/>
      <c r="FC885" s="179"/>
      <c r="FD885" s="179"/>
      <c r="FE885" s="179"/>
      <c r="FF885" s="179"/>
      <c r="FG885" s="179"/>
      <c r="FH885" s="179"/>
      <c r="FI885" s="179"/>
      <c r="FJ885" s="179"/>
      <c r="FK885" s="179"/>
      <c r="FL885" s="179"/>
      <c r="FM885" s="179"/>
      <c r="FN885" s="179"/>
      <c r="FO885" s="179"/>
      <c r="FP885" s="179"/>
      <c r="FQ885" s="179"/>
      <c r="FR885" s="179"/>
      <c r="FS885" s="179"/>
      <c r="FT885" s="179"/>
      <c r="FU885" s="179"/>
      <c r="FV885" s="179"/>
      <c r="FW885" s="179"/>
      <c r="FX885" s="179"/>
      <c r="FY885" s="179"/>
      <c r="FZ885" s="179"/>
      <c r="GA885" s="179"/>
      <c r="GB885" s="179"/>
      <c r="GC885" s="179"/>
      <c r="GD885" s="179"/>
      <c r="GE885" s="179"/>
      <c r="GF885" s="179"/>
      <c r="GG885" s="179"/>
      <c r="GH885" s="179"/>
      <c r="GI885" s="179"/>
      <c r="GJ885" s="179"/>
      <c r="GK885" s="179"/>
      <c r="GL885" s="179"/>
      <c r="GM885" s="179"/>
      <c r="GN885" s="179"/>
      <c r="GO885" s="179"/>
      <c r="GP885" s="179"/>
      <c r="GQ885" s="179"/>
      <c r="GR885" s="179"/>
      <c r="GS885" s="179"/>
    </row>
    <row r="886" spans="1:20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79"/>
      <c r="AL886" s="179"/>
      <c r="AM886" s="179"/>
      <c r="AN886" s="179"/>
      <c r="AO886" s="179"/>
      <c r="AP886" s="179"/>
      <c r="AQ886" s="179"/>
      <c r="AR886" s="179"/>
      <c r="AS886" s="179"/>
      <c r="AT886" s="179"/>
      <c r="AU886" s="179"/>
      <c r="AV886" s="179"/>
      <c r="AW886" s="179"/>
      <c r="AX886" s="179"/>
      <c r="AY886" s="179"/>
      <c r="AZ886" s="179"/>
      <c r="BA886" s="179"/>
      <c r="BB886" s="179"/>
      <c r="BC886" s="179"/>
      <c r="BD886" s="179"/>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c r="CA886" s="179"/>
      <c r="CB886" s="179"/>
      <c r="CC886" s="179"/>
      <c r="CD886" s="179"/>
      <c r="CE886" s="179"/>
      <c r="CF886" s="179"/>
      <c r="CG886" s="179"/>
      <c r="CH886" s="179"/>
      <c r="CI886" s="179"/>
      <c r="CJ886" s="179"/>
      <c r="CK886" s="179"/>
      <c r="CL886" s="179"/>
      <c r="CM886" s="179"/>
      <c r="CN886" s="179"/>
      <c r="CO886" s="179"/>
      <c r="CP886" s="179"/>
      <c r="CQ886" s="179"/>
      <c r="CR886" s="179"/>
      <c r="CS886" s="179"/>
      <c r="CT886" s="179"/>
      <c r="CU886" s="179"/>
      <c r="CV886" s="179"/>
      <c r="CW886" s="179"/>
      <c r="CX886" s="179"/>
      <c r="CY886" s="179"/>
      <c r="CZ886" s="179"/>
      <c r="DA886" s="179"/>
      <c r="DB886" s="179"/>
      <c r="DC886" s="179"/>
      <c r="DD886" s="179"/>
      <c r="DE886" s="179"/>
      <c r="DF886" s="179"/>
      <c r="DG886" s="179"/>
      <c r="DH886" s="179"/>
      <c r="DI886" s="179"/>
      <c r="DJ886" s="179"/>
      <c r="DK886" s="179"/>
      <c r="DL886" s="179"/>
      <c r="DM886" s="179"/>
      <c r="DN886" s="179"/>
      <c r="DO886" s="179"/>
      <c r="DP886" s="179"/>
      <c r="DQ886" s="179"/>
      <c r="DR886" s="179"/>
      <c r="DS886" s="179"/>
      <c r="DT886" s="179"/>
      <c r="DU886" s="179"/>
      <c r="DV886" s="179"/>
      <c r="DW886" s="179"/>
      <c r="DX886" s="179"/>
      <c r="DY886" s="179"/>
      <c r="DZ886" s="179"/>
      <c r="EA886" s="179"/>
      <c r="EB886" s="179"/>
      <c r="EC886" s="179"/>
      <c r="ED886" s="179"/>
      <c r="EE886" s="179"/>
      <c r="EF886" s="179"/>
      <c r="EG886" s="179"/>
      <c r="EH886" s="179"/>
      <c r="EI886" s="179"/>
      <c r="EJ886" s="179"/>
      <c r="EK886" s="179"/>
      <c r="EL886" s="179"/>
      <c r="EM886" s="179"/>
      <c r="EN886" s="179"/>
      <c r="EO886" s="179"/>
      <c r="EP886" s="179"/>
      <c r="EQ886" s="179"/>
      <c r="ER886" s="179"/>
      <c r="ES886" s="179"/>
      <c r="ET886" s="179"/>
      <c r="EU886" s="179"/>
      <c r="EV886" s="179"/>
      <c r="EW886" s="179"/>
      <c r="EX886" s="179"/>
      <c r="EY886" s="179"/>
      <c r="EZ886" s="179"/>
      <c r="FA886" s="179"/>
      <c r="FB886" s="179"/>
      <c r="FC886" s="179"/>
      <c r="FD886" s="179"/>
      <c r="FE886" s="179"/>
      <c r="FF886" s="179"/>
      <c r="FG886" s="179"/>
      <c r="FH886" s="179"/>
      <c r="FI886" s="179"/>
      <c r="FJ886" s="179"/>
      <c r="FK886" s="179"/>
      <c r="FL886" s="179"/>
      <c r="FM886" s="179"/>
      <c r="FN886" s="179"/>
      <c r="FO886" s="179"/>
      <c r="FP886" s="179"/>
      <c r="FQ886" s="179"/>
      <c r="FR886" s="179"/>
      <c r="FS886" s="179"/>
      <c r="FT886" s="179"/>
      <c r="FU886" s="179"/>
      <c r="FV886" s="179"/>
      <c r="FW886" s="179"/>
      <c r="FX886" s="179"/>
      <c r="FY886" s="179"/>
      <c r="FZ886" s="179"/>
      <c r="GA886" s="179"/>
      <c r="GB886" s="179"/>
      <c r="GC886" s="179"/>
      <c r="GD886" s="179"/>
      <c r="GE886" s="179"/>
      <c r="GF886" s="179"/>
      <c r="GG886" s="179"/>
      <c r="GH886" s="179"/>
      <c r="GI886" s="179"/>
      <c r="GJ886" s="179"/>
      <c r="GK886" s="179"/>
      <c r="GL886" s="179"/>
      <c r="GM886" s="179"/>
      <c r="GN886" s="179"/>
      <c r="GO886" s="179"/>
      <c r="GP886" s="179"/>
      <c r="GQ886" s="179"/>
      <c r="GR886" s="179"/>
      <c r="GS886" s="179"/>
    </row>
    <row r="887" spans="1:20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c r="AN887" s="179"/>
      <c r="AO887" s="179"/>
      <c r="AP887" s="179"/>
      <c r="AQ887" s="179"/>
      <c r="AR887" s="179"/>
      <c r="AS887" s="179"/>
      <c r="AT887" s="179"/>
      <c r="AU887" s="179"/>
      <c r="AV887" s="179"/>
      <c r="AW887" s="179"/>
      <c r="AX887" s="179"/>
      <c r="AY887" s="179"/>
      <c r="AZ887" s="179"/>
      <c r="BA887" s="179"/>
      <c r="BB887" s="179"/>
      <c r="BC887" s="179"/>
      <c r="BD887" s="179"/>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c r="CA887" s="179"/>
      <c r="CB887" s="179"/>
      <c r="CC887" s="179"/>
      <c r="CD887" s="179"/>
      <c r="CE887" s="179"/>
      <c r="CF887" s="179"/>
      <c r="CG887" s="179"/>
      <c r="CH887" s="179"/>
      <c r="CI887" s="179"/>
      <c r="CJ887" s="179"/>
      <c r="CK887" s="179"/>
      <c r="CL887" s="179"/>
      <c r="CM887" s="179"/>
      <c r="CN887" s="179"/>
      <c r="CO887" s="179"/>
      <c r="CP887" s="179"/>
      <c r="CQ887" s="179"/>
      <c r="CR887" s="179"/>
      <c r="CS887" s="179"/>
      <c r="CT887" s="179"/>
      <c r="CU887" s="179"/>
      <c r="CV887" s="179"/>
      <c r="CW887" s="179"/>
      <c r="CX887" s="179"/>
      <c r="CY887" s="179"/>
      <c r="CZ887" s="179"/>
      <c r="DA887" s="179"/>
      <c r="DB887" s="179"/>
      <c r="DC887" s="179"/>
      <c r="DD887" s="179"/>
      <c r="DE887" s="179"/>
      <c r="DF887" s="179"/>
      <c r="DG887" s="179"/>
      <c r="DH887" s="179"/>
      <c r="DI887" s="179"/>
      <c r="DJ887" s="179"/>
      <c r="DK887" s="179"/>
      <c r="DL887" s="179"/>
      <c r="DM887" s="179"/>
      <c r="DN887" s="179"/>
      <c r="DO887" s="179"/>
      <c r="DP887" s="179"/>
      <c r="DQ887" s="179"/>
      <c r="DR887" s="179"/>
      <c r="DS887" s="179"/>
      <c r="DT887" s="179"/>
      <c r="DU887" s="179"/>
      <c r="DV887" s="179"/>
      <c r="DW887" s="179"/>
      <c r="DX887" s="179"/>
      <c r="DY887" s="179"/>
      <c r="DZ887" s="179"/>
      <c r="EA887" s="179"/>
      <c r="EB887" s="179"/>
      <c r="EC887" s="179"/>
      <c r="ED887" s="179"/>
      <c r="EE887" s="179"/>
      <c r="EF887" s="179"/>
      <c r="EG887" s="179"/>
      <c r="EH887" s="179"/>
      <c r="EI887" s="179"/>
      <c r="EJ887" s="179"/>
      <c r="EK887" s="179"/>
      <c r="EL887" s="179"/>
      <c r="EM887" s="179"/>
      <c r="EN887" s="179"/>
      <c r="EO887" s="179"/>
      <c r="EP887" s="179"/>
      <c r="EQ887" s="179"/>
      <c r="ER887" s="179"/>
      <c r="ES887" s="179"/>
      <c r="ET887" s="179"/>
      <c r="EU887" s="179"/>
      <c r="EV887" s="179"/>
      <c r="EW887" s="179"/>
      <c r="EX887" s="179"/>
      <c r="EY887" s="179"/>
      <c r="EZ887" s="179"/>
      <c r="FA887" s="179"/>
      <c r="FB887" s="179"/>
      <c r="FC887" s="179"/>
      <c r="FD887" s="179"/>
      <c r="FE887" s="179"/>
      <c r="FF887" s="179"/>
      <c r="FG887" s="179"/>
      <c r="FH887" s="179"/>
      <c r="FI887" s="179"/>
      <c r="FJ887" s="179"/>
      <c r="FK887" s="179"/>
      <c r="FL887" s="179"/>
      <c r="FM887" s="179"/>
      <c r="FN887" s="179"/>
      <c r="FO887" s="179"/>
      <c r="FP887" s="179"/>
      <c r="FQ887" s="179"/>
      <c r="FR887" s="179"/>
      <c r="FS887" s="179"/>
      <c r="FT887" s="179"/>
      <c r="FU887" s="179"/>
      <c r="FV887" s="179"/>
      <c r="FW887" s="179"/>
      <c r="FX887" s="179"/>
      <c r="FY887" s="179"/>
      <c r="FZ887" s="179"/>
      <c r="GA887" s="179"/>
      <c r="GB887" s="179"/>
      <c r="GC887" s="179"/>
      <c r="GD887" s="179"/>
      <c r="GE887" s="179"/>
      <c r="GF887" s="179"/>
      <c r="GG887" s="179"/>
      <c r="GH887" s="179"/>
      <c r="GI887" s="179"/>
      <c r="GJ887" s="179"/>
      <c r="GK887" s="179"/>
      <c r="GL887" s="179"/>
      <c r="GM887" s="179"/>
      <c r="GN887" s="179"/>
      <c r="GO887" s="179"/>
      <c r="GP887" s="179"/>
      <c r="GQ887" s="179"/>
      <c r="GR887" s="179"/>
      <c r="GS887" s="179"/>
    </row>
    <row r="888" spans="1:20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79"/>
      <c r="AP888" s="179"/>
      <c r="AQ888" s="179"/>
      <c r="AR888" s="179"/>
      <c r="AS888" s="179"/>
      <c r="AT888" s="179"/>
      <c r="AU888" s="179"/>
      <c r="AV888" s="179"/>
      <c r="AW888" s="179"/>
      <c r="AX888" s="179"/>
      <c r="AY888" s="179"/>
      <c r="AZ888" s="179"/>
      <c r="BA888" s="179"/>
      <c r="BB888" s="179"/>
      <c r="BC888" s="179"/>
      <c r="BD888" s="179"/>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c r="CA888" s="179"/>
      <c r="CB888" s="179"/>
      <c r="CC888" s="179"/>
      <c r="CD888" s="179"/>
      <c r="CE888" s="179"/>
      <c r="CF888" s="179"/>
      <c r="CG888" s="179"/>
      <c r="CH888" s="179"/>
      <c r="CI888" s="179"/>
      <c r="CJ888" s="179"/>
      <c r="CK888" s="179"/>
      <c r="CL888" s="179"/>
      <c r="CM888" s="179"/>
      <c r="CN888" s="179"/>
      <c r="CO888" s="179"/>
      <c r="CP888" s="179"/>
      <c r="CQ888" s="179"/>
      <c r="CR888" s="179"/>
      <c r="CS888" s="179"/>
      <c r="CT888" s="179"/>
      <c r="CU888" s="179"/>
      <c r="CV888" s="179"/>
      <c r="CW888" s="179"/>
      <c r="CX888" s="179"/>
      <c r="CY888" s="179"/>
      <c r="CZ888" s="179"/>
      <c r="DA888" s="179"/>
      <c r="DB888" s="179"/>
      <c r="DC888" s="179"/>
      <c r="DD888" s="179"/>
      <c r="DE888" s="179"/>
      <c r="DF888" s="179"/>
      <c r="DG888" s="179"/>
      <c r="DH888" s="179"/>
      <c r="DI888" s="179"/>
      <c r="DJ888" s="179"/>
      <c r="DK888" s="179"/>
      <c r="DL888" s="179"/>
      <c r="DM888" s="179"/>
      <c r="DN888" s="179"/>
      <c r="DO888" s="179"/>
      <c r="DP888" s="179"/>
      <c r="DQ888" s="179"/>
      <c r="DR888" s="179"/>
      <c r="DS888" s="179"/>
      <c r="DT888" s="179"/>
      <c r="DU888" s="179"/>
      <c r="DV888" s="179"/>
      <c r="DW888" s="179"/>
      <c r="DX888" s="179"/>
      <c r="DY888" s="179"/>
      <c r="DZ888" s="179"/>
      <c r="EA888" s="179"/>
      <c r="EB888" s="179"/>
      <c r="EC888" s="179"/>
      <c r="ED888" s="179"/>
      <c r="EE888" s="179"/>
      <c r="EF888" s="179"/>
      <c r="EG888" s="179"/>
      <c r="EH888" s="179"/>
      <c r="EI888" s="179"/>
      <c r="EJ888" s="179"/>
      <c r="EK888" s="179"/>
      <c r="EL888" s="179"/>
      <c r="EM888" s="179"/>
      <c r="EN888" s="179"/>
      <c r="EO888" s="179"/>
      <c r="EP888" s="179"/>
      <c r="EQ888" s="179"/>
      <c r="ER888" s="179"/>
      <c r="ES888" s="179"/>
      <c r="ET888" s="179"/>
      <c r="EU888" s="179"/>
      <c r="EV888" s="179"/>
      <c r="EW888" s="179"/>
      <c r="EX888" s="179"/>
      <c r="EY888" s="179"/>
      <c r="EZ888" s="179"/>
      <c r="FA888" s="179"/>
      <c r="FB888" s="179"/>
      <c r="FC888" s="179"/>
      <c r="FD888" s="179"/>
      <c r="FE888" s="179"/>
      <c r="FF888" s="179"/>
      <c r="FG888" s="179"/>
      <c r="FH888" s="179"/>
      <c r="FI888" s="179"/>
      <c r="FJ888" s="179"/>
      <c r="FK888" s="179"/>
      <c r="FL888" s="179"/>
      <c r="FM888" s="179"/>
      <c r="FN888" s="179"/>
      <c r="FO888" s="179"/>
      <c r="FP888" s="179"/>
      <c r="FQ888" s="179"/>
      <c r="FR888" s="179"/>
      <c r="FS888" s="179"/>
      <c r="FT888" s="179"/>
      <c r="FU888" s="179"/>
      <c r="FV888" s="179"/>
      <c r="FW888" s="179"/>
      <c r="FX888" s="179"/>
      <c r="FY888" s="179"/>
      <c r="FZ888" s="179"/>
      <c r="GA888" s="179"/>
      <c r="GB888" s="179"/>
      <c r="GC888" s="179"/>
      <c r="GD888" s="179"/>
      <c r="GE888" s="179"/>
      <c r="GF888" s="179"/>
      <c r="GG888" s="179"/>
      <c r="GH888" s="179"/>
      <c r="GI888" s="179"/>
      <c r="GJ888" s="179"/>
      <c r="GK888" s="179"/>
      <c r="GL888" s="179"/>
      <c r="GM888" s="179"/>
      <c r="GN888" s="179"/>
      <c r="GO888" s="179"/>
      <c r="GP888" s="179"/>
      <c r="GQ888" s="179"/>
      <c r="GR888" s="179"/>
      <c r="GS888" s="179"/>
    </row>
    <row r="889" spans="1:20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c r="AN889" s="179"/>
      <c r="AO889" s="179"/>
      <c r="AP889" s="179"/>
      <c r="AQ889" s="179"/>
      <c r="AR889" s="179"/>
      <c r="AS889" s="179"/>
      <c r="AT889" s="179"/>
      <c r="AU889" s="179"/>
      <c r="AV889" s="179"/>
      <c r="AW889" s="179"/>
      <c r="AX889" s="179"/>
      <c r="AY889" s="179"/>
      <c r="AZ889" s="179"/>
      <c r="BA889" s="179"/>
      <c r="BB889" s="179"/>
      <c r="BC889" s="179"/>
      <c r="BD889" s="179"/>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c r="CA889" s="179"/>
      <c r="CB889" s="179"/>
      <c r="CC889" s="179"/>
      <c r="CD889" s="179"/>
      <c r="CE889" s="179"/>
      <c r="CF889" s="179"/>
      <c r="CG889" s="179"/>
      <c r="CH889" s="179"/>
      <c r="CI889" s="179"/>
      <c r="CJ889" s="179"/>
      <c r="CK889" s="179"/>
      <c r="CL889" s="179"/>
      <c r="CM889" s="179"/>
      <c r="CN889" s="179"/>
      <c r="CO889" s="179"/>
      <c r="CP889" s="179"/>
      <c r="CQ889" s="179"/>
      <c r="CR889" s="179"/>
      <c r="CS889" s="179"/>
      <c r="CT889" s="179"/>
      <c r="CU889" s="179"/>
      <c r="CV889" s="179"/>
      <c r="CW889" s="179"/>
      <c r="CX889" s="179"/>
      <c r="CY889" s="179"/>
      <c r="CZ889" s="179"/>
      <c r="DA889" s="179"/>
      <c r="DB889" s="179"/>
      <c r="DC889" s="179"/>
      <c r="DD889" s="179"/>
      <c r="DE889" s="179"/>
      <c r="DF889" s="179"/>
      <c r="DG889" s="179"/>
      <c r="DH889" s="179"/>
      <c r="DI889" s="179"/>
      <c r="DJ889" s="179"/>
      <c r="DK889" s="179"/>
      <c r="DL889" s="179"/>
      <c r="DM889" s="179"/>
      <c r="DN889" s="179"/>
      <c r="DO889" s="179"/>
      <c r="DP889" s="179"/>
      <c r="DQ889" s="179"/>
      <c r="DR889" s="179"/>
      <c r="DS889" s="179"/>
      <c r="DT889" s="179"/>
      <c r="DU889" s="179"/>
      <c r="DV889" s="179"/>
      <c r="DW889" s="179"/>
      <c r="DX889" s="179"/>
      <c r="DY889" s="179"/>
      <c r="DZ889" s="179"/>
      <c r="EA889" s="179"/>
      <c r="EB889" s="179"/>
      <c r="EC889" s="179"/>
      <c r="ED889" s="179"/>
      <c r="EE889" s="179"/>
      <c r="EF889" s="179"/>
      <c r="EG889" s="179"/>
      <c r="EH889" s="179"/>
      <c r="EI889" s="179"/>
      <c r="EJ889" s="179"/>
      <c r="EK889" s="179"/>
      <c r="EL889" s="179"/>
      <c r="EM889" s="179"/>
      <c r="EN889" s="179"/>
      <c r="EO889" s="179"/>
      <c r="EP889" s="179"/>
      <c r="EQ889" s="179"/>
      <c r="ER889" s="179"/>
      <c r="ES889" s="179"/>
      <c r="ET889" s="179"/>
      <c r="EU889" s="179"/>
      <c r="EV889" s="179"/>
      <c r="EW889" s="179"/>
      <c r="EX889" s="179"/>
      <c r="EY889" s="179"/>
      <c r="EZ889" s="179"/>
      <c r="FA889" s="179"/>
      <c r="FB889" s="179"/>
      <c r="FC889" s="179"/>
      <c r="FD889" s="179"/>
      <c r="FE889" s="179"/>
      <c r="FF889" s="179"/>
      <c r="FG889" s="179"/>
      <c r="FH889" s="179"/>
      <c r="FI889" s="179"/>
      <c r="FJ889" s="179"/>
      <c r="FK889" s="179"/>
      <c r="FL889" s="179"/>
      <c r="FM889" s="179"/>
      <c r="FN889" s="179"/>
      <c r="FO889" s="179"/>
      <c r="FP889" s="179"/>
      <c r="FQ889" s="179"/>
      <c r="FR889" s="179"/>
      <c r="FS889" s="179"/>
      <c r="FT889" s="179"/>
      <c r="FU889" s="179"/>
      <c r="FV889" s="179"/>
      <c r="FW889" s="179"/>
      <c r="FX889" s="179"/>
      <c r="FY889" s="179"/>
      <c r="FZ889" s="179"/>
      <c r="GA889" s="179"/>
      <c r="GB889" s="179"/>
      <c r="GC889" s="179"/>
      <c r="GD889" s="179"/>
      <c r="GE889" s="179"/>
      <c r="GF889" s="179"/>
      <c r="GG889" s="179"/>
      <c r="GH889" s="179"/>
      <c r="GI889" s="179"/>
      <c r="GJ889" s="179"/>
      <c r="GK889" s="179"/>
      <c r="GL889" s="179"/>
      <c r="GM889" s="179"/>
      <c r="GN889" s="179"/>
      <c r="GO889" s="179"/>
      <c r="GP889" s="179"/>
      <c r="GQ889" s="179"/>
      <c r="GR889" s="179"/>
      <c r="GS889" s="179"/>
    </row>
    <row r="890" spans="1:20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79"/>
      <c r="AL890" s="179"/>
      <c r="AM890" s="179"/>
      <c r="AN890" s="179"/>
      <c r="AO890" s="179"/>
      <c r="AP890" s="179"/>
      <c r="AQ890" s="179"/>
      <c r="AR890" s="179"/>
      <c r="AS890" s="179"/>
      <c r="AT890" s="179"/>
      <c r="AU890" s="179"/>
      <c r="AV890" s="179"/>
      <c r="AW890" s="179"/>
      <c r="AX890" s="179"/>
      <c r="AY890" s="179"/>
      <c r="AZ890" s="179"/>
      <c r="BA890" s="179"/>
      <c r="BB890" s="179"/>
      <c r="BC890" s="179"/>
      <c r="BD890" s="179"/>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c r="CA890" s="179"/>
      <c r="CB890" s="179"/>
      <c r="CC890" s="179"/>
      <c r="CD890" s="179"/>
      <c r="CE890" s="179"/>
      <c r="CF890" s="179"/>
      <c r="CG890" s="179"/>
      <c r="CH890" s="179"/>
      <c r="CI890" s="179"/>
      <c r="CJ890" s="179"/>
      <c r="CK890" s="179"/>
      <c r="CL890" s="179"/>
      <c r="CM890" s="179"/>
      <c r="CN890" s="179"/>
      <c r="CO890" s="179"/>
      <c r="CP890" s="179"/>
      <c r="CQ890" s="179"/>
      <c r="CR890" s="179"/>
      <c r="CS890" s="179"/>
      <c r="CT890" s="179"/>
      <c r="CU890" s="179"/>
      <c r="CV890" s="179"/>
      <c r="CW890" s="179"/>
      <c r="CX890" s="179"/>
      <c r="CY890" s="179"/>
      <c r="CZ890" s="179"/>
      <c r="DA890" s="179"/>
      <c r="DB890" s="179"/>
      <c r="DC890" s="179"/>
      <c r="DD890" s="179"/>
      <c r="DE890" s="179"/>
      <c r="DF890" s="179"/>
      <c r="DG890" s="179"/>
      <c r="DH890" s="179"/>
      <c r="DI890" s="179"/>
      <c r="DJ890" s="179"/>
      <c r="DK890" s="179"/>
      <c r="DL890" s="179"/>
      <c r="DM890" s="179"/>
      <c r="DN890" s="179"/>
      <c r="DO890" s="179"/>
      <c r="DP890" s="179"/>
      <c r="DQ890" s="179"/>
      <c r="DR890" s="179"/>
      <c r="DS890" s="179"/>
      <c r="DT890" s="179"/>
      <c r="DU890" s="179"/>
      <c r="DV890" s="179"/>
      <c r="DW890" s="179"/>
      <c r="DX890" s="179"/>
      <c r="DY890" s="179"/>
      <c r="DZ890" s="179"/>
      <c r="EA890" s="179"/>
      <c r="EB890" s="179"/>
      <c r="EC890" s="179"/>
      <c r="ED890" s="179"/>
      <c r="EE890" s="179"/>
      <c r="EF890" s="179"/>
      <c r="EG890" s="179"/>
      <c r="EH890" s="179"/>
      <c r="EI890" s="179"/>
      <c r="EJ890" s="179"/>
      <c r="EK890" s="179"/>
      <c r="EL890" s="179"/>
      <c r="EM890" s="179"/>
      <c r="EN890" s="179"/>
      <c r="EO890" s="179"/>
      <c r="EP890" s="179"/>
      <c r="EQ890" s="179"/>
      <c r="ER890" s="179"/>
      <c r="ES890" s="179"/>
      <c r="ET890" s="179"/>
      <c r="EU890" s="179"/>
      <c r="EV890" s="179"/>
      <c r="EW890" s="179"/>
      <c r="EX890" s="179"/>
      <c r="EY890" s="179"/>
      <c r="EZ890" s="179"/>
      <c r="FA890" s="179"/>
      <c r="FB890" s="179"/>
      <c r="FC890" s="179"/>
      <c r="FD890" s="179"/>
      <c r="FE890" s="179"/>
      <c r="FF890" s="179"/>
      <c r="FG890" s="179"/>
      <c r="FH890" s="179"/>
      <c r="FI890" s="179"/>
      <c r="FJ890" s="179"/>
      <c r="FK890" s="179"/>
      <c r="FL890" s="179"/>
      <c r="FM890" s="179"/>
      <c r="FN890" s="179"/>
      <c r="FO890" s="179"/>
      <c r="FP890" s="179"/>
      <c r="FQ890" s="179"/>
      <c r="FR890" s="179"/>
      <c r="FS890" s="179"/>
      <c r="FT890" s="179"/>
      <c r="FU890" s="179"/>
      <c r="FV890" s="179"/>
      <c r="FW890" s="179"/>
      <c r="FX890" s="179"/>
      <c r="FY890" s="179"/>
      <c r="FZ890" s="179"/>
      <c r="GA890" s="179"/>
      <c r="GB890" s="179"/>
      <c r="GC890" s="179"/>
      <c r="GD890" s="179"/>
      <c r="GE890" s="179"/>
      <c r="GF890" s="179"/>
      <c r="GG890" s="179"/>
      <c r="GH890" s="179"/>
      <c r="GI890" s="179"/>
      <c r="GJ890" s="179"/>
      <c r="GK890" s="179"/>
      <c r="GL890" s="179"/>
      <c r="GM890" s="179"/>
      <c r="GN890" s="179"/>
      <c r="GO890" s="179"/>
      <c r="GP890" s="179"/>
      <c r="GQ890" s="179"/>
      <c r="GR890" s="179"/>
      <c r="GS890" s="179"/>
    </row>
    <row r="891" spans="1:20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79"/>
      <c r="AL891" s="179"/>
      <c r="AM891" s="179"/>
      <c r="AN891" s="179"/>
      <c r="AO891" s="179"/>
      <c r="AP891" s="179"/>
      <c r="AQ891" s="179"/>
      <c r="AR891" s="179"/>
      <c r="AS891" s="179"/>
      <c r="AT891" s="179"/>
      <c r="AU891" s="179"/>
      <c r="AV891" s="179"/>
      <c r="AW891" s="179"/>
      <c r="AX891" s="179"/>
      <c r="AY891" s="179"/>
      <c r="AZ891" s="179"/>
      <c r="BA891" s="179"/>
      <c r="BB891" s="179"/>
      <c r="BC891" s="179"/>
      <c r="BD891" s="179"/>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c r="CA891" s="179"/>
      <c r="CB891" s="179"/>
      <c r="CC891" s="179"/>
      <c r="CD891" s="179"/>
      <c r="CE891" s="179"/>
      <c r="CF891" s="179"/>
      <c r="CG891" s="179"/>
      <c r="CH891" s="179"/>
      <c r="CI891" s="179"/>
      <c r="CJ891" s="179"/>
      <c r="CK891" s="179"/>
      <c r="CL891" s="179"/>
      <c r="CM891" s="179"/>
      <c r="CN891" s="179"/>
      <c r="CO891" s="179"/>
      <c r="CP891" s="179"/>
      <c r="CQ891" s="179"/>
      <c r="CR891" s="179"/>
      <c r="CS891" s="179"/>
      <c r="CT891" s="179"/>
      <c r="CU891" s="179"/>
      <c r="CV891" s="179"/>
      <c r="CW891" s="179"/>
      <c r="CX891" s="179"/>
      <c r="CY891" s="179"/>
      <c r="CZ891" s="179"/>
      <c r="DA891" s="179"/>
      <c r="DB891" s="179"/>
      <c r="DC891" s="179"/>
      <c r="DD891" s="179"/>
      <c r="DE891" s="179"/>
      <c r="DF891" s="179"/>
      <c r="DG891" s="179"/>
      <c r="DH891" s="179"/>
      <c r="DI891" s="179"/>
      <c r="DJ891" s="179"/>
      <c r="DK891" s="179"/>
      <c r="DL891" s="179"/>
      <c r="DM891" s="179"/>
      <c r="DN891" s="179"/>
      <c r="DO891" s="179"/>
      <c r="DP891" s="179"/>
      <c r="DQ891" s="179"/>
      <c r="DR891" s="179"/>
      <c r="DS891" s="179"/>
      <c r="DT891" s="179"/>
      <c r="DU891" s="179"/>
      <c r="DV891" s="179"/>
      <c r="DW891" s="179"/>
      <c r="DX891" s="179"/>
      <c r="DY891" s="179"/>
      <c r="DZ891" s="179"/>
      <c r="EA891" s="179"/>
      <c r="EB891" s="179"/>
      <c r="EC891" s="179"/>
      <c r="ED891" s="179"/>
      <c r="EE891" s="179"/>
      <c r="EF891" s="179"/>
      <c r="EG891" s="179"/>
      <c r="EH891" s="179"/>
      <c r="EI891" s="179"/>
      <c r="EJ891" s="179"/>
      <c r="EK891" s="179"/>
      <c r="EL891" s="179"/>
      <c r="EM891" s="179"/>
      <c r="EN891" s="179"/>
      <c r="EO891" s="179"/>
      <c r="EP891" s="179"/>
      <c r="EQ891" s="179"/>
      <c r="ER891" s="179"/>
      <c r="ES891" s="179"/>
      <c r="ET891" s="179"/>
      <c r="EU891" s="179"/>
      <c r="EV891" s="179"/>
      <c r="EW891" s="179"/>
      <c r="EX891" s="179"/>
      <c r="EY891" s="179"/>
      <c r="EZ891" s="179"/>
      <c r="FA891" s="179"/>
      <c r="FB891" s="179"/>
      <c r="FC891" s="179"/>
      <c r="FD891" s="179"/>
      <c r="FE891" s="179"/>
      <c r="FF891" s="179"/>
      <c r="FG891" s="179"/>
      <c r="FH891" s="179"/>
      <c r="FI891" s="179"/>
      <c r="FJ891" s="179"/>
      <c r="FK891" s="179"/>
      <c r="FL891" s="179"/>
      <c r="FM891" s="179"/>
      <c r="FN891" s="179"/>
      <c r="FO891" s="179"/>
      <c r="FP891" s="179"/>
      <c r="FQ891" s="179"/>
      <c r="FR891" s="179"/>
      <c r="FS891" s="179"/>
      <c r="FT891" s="179"/>
      <c r="FU891" s="179"/>
      <c r="FV891" s="179"/>
      <c r="FW891" s="179"/>
      <c r="FX891" s="179"/>
      <c r="FY891" s="179"/>
      <c r="FZ891" s="179"/>
      <c r="GA891" s="179"/>
      <c r="GB891" s="179"/>
      <c r="GC891" s="179"/>
      <c r="GD891" s="179"/>
      <c r="GE891" s="179"/>
      <c r="GF891" s="179"/>
      <c r="GG891" s="179"/>
      <c r="GH891" s="179"/>
      <c r="GI891" s="179"/>
      <c r="GJ891" s="179"/>
      <c r="GK891" s="179"/>
      <c r="GL891" s="179"/>
      <c r="GM891" s="179"/>
      <c r="GN891" s="179"/>
      <c r="GO891" s="179"/>
      <c r="GP891" s="179"/>
      <c r="GQ891" s="179"/>
      <c r="GR891" s="179"/>
      <c r="GS891" s="179"/>
    </row>
    <row r="892" spans="1:20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c r="AA892" s="179"/>
      <c r="AB892" s="179"/>
      <c r="AC892" s="179"/>
      <c r="AD892" s="179"/>
      <c r="AE892" s="179"/>
      <c r="AF892" s="179"/>
      <c r="AG892" s="179"/>
      <c r="AH892" s="179"/>
      <c r="AI892" s="179"/>
      <c r="AJ892" s="179"/>
      <c r="AK892" s="179"/>
      <c r="AL892" s="179"/>
      <c r="AM892" s="179"/>
      <c r="AN892" s="179"/>
      <c r="AO892" s="179"/>
      <c r="AP892" s="179"/>
      <c r="AQ892" s="179"/>
      <c r="AR892" s="179"/>
      <c r="AS892" s="179"/>
      <c r="AT892" s="179"/>
      <c r="AU892" s="179"/>
      <c r="AV892" s="179"/>
      <c r="AW892" s="179"/>
      <c r="AX892" s="179"/>
      <c r="AY892" s="179"/>
      <c r="AZ892" s="179"/>
      <c r="BA892" s="179"/>
      <c r="BB892" s="179"/>
      <c r="BC892" s="179"/>
      <c r="BD892" s="179"/>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c r="CA892" s="179"/>
      <c r="CB892" s="179"/>
      <c r="CC892" s="179"/>
      <c r="CD892" s="179"/>
      <c r="CE892" s="179"/>
      <c r="CF892" s="179"/>
      <c r="CG892" s="179"/>
      <c r="CH892" s="179"/>
      <c r="CI892" s="179"/>
      <c r="CJ892" s="179"/>
      <c r="CK892" s="179"/>
      <c r="CL892" s="179"/>
      <c r="CM892" s="179"/>
      <c r="CN892" s="179"/>
      <c r="CO892" s="179"/>
      <c r="CP892" s="179"/>
      <c r="CQ892" s="179"/>
      <c r="CR892" s="179"/>
      <c r="CS892" s="179"/>
      <c r="CT892" s="179"/>
      <c r="CU892" s="179"/>
      <c r="CV892" s="179"/>
      <c r="CW892" s="179"/>
      <c r="CX892" s="179"/>
      <c r="CY892" s="179"/>
      <c r="CZ892" s="179"/>
      <c r="DA892" s="179"/>
      <c r="DB892" s="179"/>
      <c r="DC892" s="179"/>
      <c r="DD892" s="179"/>
      <c r="DE892" s="179"/>
      <c r="DF892" s="179"/>
      <c r="DG892" s="179"/>
      <c r="DH892" s="179"/>
      <c r="DI892" s="179"/>
      <c r="DJ892" s="179"/>
      <c r="DK892" s="179"/>
      <c r="DL892" s="179"/>
      <c r="DM892" s="179"/>
      <c r="DN892" s="179"/>
      <c r="DO892" s="179"/>
      <c r="DP892" s="179"/>
      <c r="DQ892" s="179"/>
      <c r="DR892" s="179"/>
      <c r="DS892" s="179"/>
      <c r="DT892" s="179"/>
      <c r="DU892" s="179"/>
      <c r="DV892" s="179"/>
      <c r="DW892" s="179"/>
      <c r="DX892" s="179"/>
      <c r="DY892" s="179"/>
      <c r="DZ892" s="179"/>
      <c r="EA892" s="179"/>
      <c r="EB892" s="179"/>
      <c r="EC892" s="179"/>
      <c r="ED892" s="179"/>
      <c r="EE892" s="179"/>
      <c r="EF892" s="179"/>
      <c r="EG892" s="179"/>
      <c r="EH892" s="179"/>
      <c r="EI892" s="179"/>
      <c r="EJ892" s="179"/>
      <c r="EK892" s="179"/>
      <c r="EL892" s="179"/>
      <c r="EM892" s="179"/>
      <c r="EN892" s="179"/>
      <c r="EO892" s="179"/>
      <c r="EP892" s="179"/>
      <c r="EQ892" s="179"/>
      <c r="ER892" s="179"/>
      <c r="ES892" s="179"/>
      <c r="ET892" s="179"/>
      <c r="EU892" s="179"/>
      <c r="EV892" s="179"/>
      <c r="EW892" s="179"/>
      <c r="EX892" s="179"/>
      <c r="EY892" s="179"/>
      <c r="EZ892" s="179"/>
      <c r="FA892" s="179"/>
      <c r="FB892" s="179"/>
      <c r="FC892" s="179"/>
      <c r="FD892" s="179"/>
      <c r="FE892" s="179"/>
      <c r="FF892" s="179"/>
      <c r="FG892" s="179"/>
      <c r="FH892" s="179"/>
      <c r="FI892" s="179"/>
      <c r="FJ892" s="179"/>
      <c r="FK892" s="179"/>
      <c r="FL892" s="179"/>
      <c r="FM892" s="179"/>
      <c r="FN892" s="179"/>
      <c r="FO892" s="179"/>
      <c r="FP892" s="179"/>
      <c r="FQ892" s="179"/>
      <c r="FR892" s="179"/>
      <c r="FS892" s="179"/>
      <c r="FT892" s="179"/>
      <c r="FU892" s="179"/>
      <c r="FV892" s="179"/>
      <c r="FW892" s="179"/>
      <c r="FX892" s="179"/>
      <c r="FY892" s="179"/>
      <c r="FZ892" s="179"/>
      <c r="GA892" s="179"/>
      <c r="GB892" s="179"/>
      <c r="GC892" s="179"/>
      <c r="GD892" s="179"/>
      <c r="GE892" s="179"/>
      <c r="GF892" s="179"/>
      <c r="GG892" s="179"/>
      <c r="GH892" s="179"/>
      <c r="GI892" s="179"/>
      <c r="GJ892" s="179"/>
      <c r="GK892" s="179"/>
      <c r="GL892" s="179"/>
      <c r="GM892" s="179"/>
      <c r="GN892" s="179"/>
      <c r="GO892" s="179"/>
      <c r="GP892" s="179"/>
      <c r="GQ892" s="179"/>
      <c r="GR892" s="179"/>
      <c r="GS892" s="179"/>
    </row>
    <row r="893" spans="1:20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c r="AA893" s="179"/>
      <c r="AB893" s="179"/>
      <c r="AC893" s="179"/>
      <c r="AD893" s="179"/>
      <c r="AE893" s="179"/>
      <c r="AF893" s="179"/>
      <c r="AG893" s="179"/>
      <c r="AH893" s="179"/>
      <c r="AI893" s="179"/>
      <c r="AJ893" s="179"/>
      <c r="AK893" s="179"/>
      <c r="AL893" s="179"/>
      <c r="AM893" s="179"/>
      <c r="AN893" s="179"/>
      <c r="AO893" s="179"/>
      <c r="AP893" s="179"/>
      <c r="AQ893" s="179"/>
      <c r="AR893" s="179"/>
      <c r="AS893" s="179"/>
      <c r="AT893" s="179"/>
      <c r="AU893" s="179"/>
      <c r="AV893" s="179"/>
      <c r="AW893" s="179"/>
      <c r="AX893" s="179"/>
      <c r="AY893" s="179"/>
      <c r="AZ893" s="179"/>
      <c r="BA893" s="179"/>
      <c r="BB893" s="179"/>
      <c r="BC893" s="179"/>
      <c r="BD893" s="179"/>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c r="CA893" s="179"/>
      <c r="CB893" s="179"/>
      <c r="CC893" s="179"/>
      <c r="CD893" s="179"/>
      <c r="CE893" s="179"/>
      <c r="CF893" s="179"/>
      <c r="CG893" s="179"/>
      <c r="CH893" s="179"/>
      <c r="CI893" s="179"/>
      <c r="CJ893" s="179"/>
      <c r="CK893" s="179"/>
      <c r="CL893" s="179"/>
      <c r="CM893" s="179"/>
      <c r="CN893" s="179"/>
      <c r="CO893" s="179"/>
      <c r="CP893" s="179"/>
      <c r="CQ893" s="179"/>
      <c r="CR893" s="179"/>
      <c r="CS893" s="179"/>
      <c r="CT893" s="179"/>
      <c r="CU893" s="179"/>
      <c r="CV893" s="179"/>
      <c r="CW893" s="179"/>
      <c r="CX893" s="179"/>
      <c r="CY893" s="179"/>
      <c r="CZ893" s="179"/>
      <c r="DA893" s="179"/>
      <c r="DB893" s="179"/>
      <c r="DC893" s="179"/>
      <c r="DD893" s="179"/>
      <c r="DE893" s="179"/>
      <c r="DF893" s="179"/>
      <c r="DG893" s="179"/>
      <c r="DH893" s="179"/>
      <c r="DI893" s="179"/>
      <c r="DJ893" s="179"/>
      <c r="DK893" s="179"/>
      <c r="DL893" s="179"/>
      <c r="DM893" s="179"/>
      <c r="DN893" s="179"/>
      <c r="DO893" s="179"/>
      <c r="DP893" s="179"/>
      <c r="DQ893" s="179"/>
      <c r="DR893" s="179"/>
      <c r="DS893" s="179"/>
      <c r="DT893" s="179"/>
      <c r="DU893" s="179"/>
      <c r="DV893" s="179"/>
      <c r="DW893" s="179"/>
      <c r="DX893" s="179"/>
      <c r="DY893" s="179"/>
      <c r="DZ893" s="179"/>
      <c r="EA893" s="179"/>
      <c r="EB893" s="179"/>
      <c r="EC893" s="179"/>
      <c r="ED893" s="179"/>
      <c r="EE893" s="179"/>
      <c r="EF893" s="179"/>
      <c r="EG893" s="179"/>
      <c r="EH893" s="179"/>
      <c r="EI893" s="179"/>
      <c r="EJ893" s="179"/>
      <c r="EK893" s="179"/>
      <c r="EL893" s="179"/>
      <c r="EM893" s="179"/>
      <c r="EN893" s="179"/>
      <c r="EO893" s="179"/>
      <c r="EP893" s="179"/>
      <c r="EQ893" s="179"/>
      <c r="ER893" s="179"/>
      <c r="ES893" s="179"/>
      <c r="ET893" s="179"/>
      <c r="EU893" s="179"/>
      <c r="EV893" s="179"/>
      <c r="EW893" s="179"/>
      <c r="EX893" s="179"/>
      <c r="EY893" s="179"/>
      <c r="EZ893" s="179"/>
      <c r="FA893" s="179"/>
      <c r="FB893" s="179"/>
      <c r="FC893" s="179"/>
      <c r="FD893" s="179"/>
      <c r="FE893" s="179"/>
      <c r="FF893" s="179"/>
      <c r="FG893" s="179"/>
      <c r="FH893" s="179"/>
      <c r="FI893" s="179"/>
      <c r="FJ893" s="179"/>
      <c r="FK893" s="179"/>
      <c r="FL893" s="179"/>
      <c r="FM893" s="179"/>
      <c r="FN893" s="179"/>
      <c r="FO893" s="179"/>
      <c r="FP893" s="179"/>
      <c r="FQ893" s="179"/>
      <c r="FR893" s="179"/>
      <c r="FS893" s="179"/>
      <c r="FT893" s="179"/>
      <c r="FU893" s="179"/>
      <c r="FV893" s="179"/>
      <c r="FW893" s="179"/>
      <c r="FX893" s="179"/>
      <c r="FY893" s="179"/>
      <c r="FZ893" s="179"/>
      <c r="GA893" s="179"/>
      <c r="GB893" s="179"/>
      <c r="GC893" s="179"/>
      <c r="GD893" s="179"/>
      <c r="GE893" s="179"/>
      <c r="GF893" s="179"/>
      <c r="GG893" s="179"/>
      <c r="GH893" s="179"/>
      <c r="GI893" s="179"/>
      <c r="GJ893" s="179"/>
      <c r="GK893" s="179"/>
      <c r="GL893" s="179"/>
      <c r="GM893" s="179"/>
      <c r="GN893" s="179"/>
      <c r="GO893" s="179"/>
      <c r="GP893" s="179"/>
      <c r="GQ893" s="179"/>
      <c r="GR893" s="179"/>
      <c r="GS893" s="179"/>
    </row>
    <row r="894" spans="1:20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c r="AA894" s="179"/>
      <c r="AB894" s="179"/>
      <c r="AC894" s="179"/>
      <c r="AD894" s="179"/>
      <c r="AE894" s="179"/>
      <c r="AF894" s="179"/>
      <c r="AG894" s="179"/>
      <c r="AH894" s="179"/>
      <c r="AI894" s="179"/>
      <c r="AJ894" s="179"/>
      <c r="AK894" s="179"/>
      <c r="AL894" s="179"/>
      <c r="AM894" s="179"/>
      <c r="AN894" s="179"/>
      <c r="AO894" s="179"/>
      <c r="AP894" s="179"/>
      <c r="AQ894" s="179"/>
      <c r="AR894" s="179"/>
      <c r="AS894" s="179"/>
      <c r="AT894" s="179"/>
      <c r="AU894" s="179"/>
      <c r="AV894" s="179"/>
      <c r="AW894" s="179"/>
      <c r="AX894" s="179"/>
      <c r="AY894" s="179"/>
      <c r="AZ894" s="179"/>
      <c r="BA894" s="179"/>
      <c r="BB894" s="179"/>
      <c r="BC894" s="179"/>
      <c r="BD894" s="179"/>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c r="CA894" s="179"/>
      <c r="CB894" s="179"/>
      <c r="CC894" s="179"/>
      <c r="CD894" s="179"/>
      <c r="CE894" s="179"/>
      <c r="CF894" s="179"/>
      <c r="CG894" s="179"/>
      <c r="CH894" s="179"/>
      <c r="CI894" s="179"/>
      <c r="CJ894" s="179"/>
      <c r="CK894" s="179"/>
      <c r="CL894" s="179"/>
      <c r="CM894" s="179"/>
      <c r="CN894" s="179"/>
      <c r="CO894" s="179"/>
      <c r="CP894" s="179"/>
      <c r="CQ894" s="179"/>
      <c r="CR894" s="179"/>
      <c r="CS894" s="179"/>
      <c r="CT894" s="179"/>
      <c r="CU894" s="179"/>
      <c r="CV894" s="179"/>
      <c r="CW894" s="179"/>
      <c r="CX894" s="179"/>
      <c r="CY894" s="179"/>
      <c r="CZ894" s="179"/>
      <c r="DA894" s="179"/>
      <c r="DB894" s="179"/>
      <c r="DC894" s="179"/>
      <c r="DD894" s="179"/>
      <c r="DE894" s="179"/>
      <c r="DF894" s="179"/>
      <c r="DG894" s="179"/>
      <c r="DH894" s="179"/>
      <c r="DI894" s="179"/>
      <c r="DJ894" s="179"/>
      <c r="DK894" s="179"/>
      <c r="DL894" s="179"/>
      <c r="DM894" s="179"/>
      <c r="DN894" s="179"/>
      <c r="DO894" s="179"/>
      <c r="DP894" s="179"/>
      <c r="DQ894" s="179"/>
      <c r="DR894" s="179"/>
      <c r="DS894" s="179"/>
      <c r="DT894" s="179"/>
      <c r="DU894" s="179"/>
      <c r="DV894" s="179"/>
      <c r="DW894" s="179"/>
      <c r="DX894" s="179"/>
      <c r="DY894" s="179"/>
      <c r="DZ894" s="179"/>
      <c r="EA894" s="179"/>
      <c r="EB894" s="179"/>
      <c r="EC894" s="179"/>
      <c r="ED894" s="179"/>
      <c r="EE894" s="179"/>
      <c r="EF894" s="179"/>
      <c r="EG894" s="179"/>
      <c r="EH894" s="179"/>
      <c r="EI894" s="179"/>
      <c r="EJ894" s="179"/>
      <c r="EK894" s="179"/>
      <c r="EL894" s="179"/>
      <c r="EM894" s="179"/>
      <c r="EN894" s="179"/>
      <c r="EO894" s="179"/>
      <c r="EP894" s="179"/>
      <c r="EQ894" s="179"/>
      <c r="ER894" s="179"/>
      <c r="ES894" s="179"/>
      <c r="ET894" s="179"/>
      <c r="EU894" s="179"/>
      <c r="EV894" s="179"/>
      <c r="EW894" s="179"/>
      <c r="EX894" s="179"/>
      <c r="EY894" s="179"/>
      <c r="EZ894" s="179"/>
      <c r="FA894" s="179"/>
      <c r="FB894" s="179"/>
      <c r="FC894" s="179"/>
      <c r="FD894" s="179"/>
      <c r="FE894" s="179"/>
      <c r="FF894" s="179"/>
      <c r="FG894" s="179"/>
      <c r="FH894" s="179"/>
      <c r="FI894" s="179"/>
      <c r="FJ894" s="179"/>
      <c r="FK894" s="179"/>
      <c r="FL894" s="179"/>
      <c r="FM894" s="179"/>
      <c r="FN894" s="179"/>
      <c r="FO894" s="179"/>
      <c r="FP894" s="179"/>
      <c r="FQ894" s="179"/>
      <c r="FR894" s="179"/>
      <c r="FS894" s="179"/>
      <c r="FT894" s="179"/>
      <c r="FU894" s="179"/>
      <c r="FV894" s="179"/>
      <c r="FW894" s="179"/>
      <c r="FX894" s="179"/>
      <c r="FY894" s="179"/>
      <c r="FZ894" s="179"/>
      <c r="GA894" s="179"/>
      <c r="GB894" s="179"/>
      <c r="GC894" s="179"/>
      <c r="GD894" s="179"/>
      <c r="GE894" s="179"/>
      <c r="GF894" s="179"/>
      <c r="GG894" s="179"/>
      <c r="GH894" s="179"/>
      <c r="GI894" s="179"/>
      <c r="GJ894" s="179"/>
      <c r="GK894" s="179"/>
      <c r="GL894" s="179"/>
      <c r="GM894" s="179"/>
      <c r="GN894" s="179"/>
      <c r="GO894" s="179"/>
      <c r="GP894" s="179"/>
      <c r="GQ894" s="179"/>
      <c r="GR894" s="179"/>
      <c r="GS894" s="179"/>
    </row>
    <row r="895" spans="1:20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79"/>
      <c r="AL895" s="179"/>
      <c r="AM895" s="179"/>
      <c r="AN895" s="179"/>
      <c r="AO895" s="179"/>
      <c r="AP895" s="179"/>
      <c r="AQ895" s="179"/>
      <c r="AR895" s="179"/>
      <c r="AS895" s="179"/>
      <c r="AT895" s="179"/>
      <c r="AU895" s="179"/>
      <c r="AV895" s="179"/>
      <c r="AW895" s="179"/>
      <c r="AX895" s="179"/>
      <c r="AY895" s="179"/>
      <c r="AZ895" s="179"/>
      <c r="BA895" s="179"/>
      <c r="BB895" s="179"/>
      <c r="BC895" s="179"/>
      <c r="BD895" s="179"/>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c r="CA895" s="179"/>
      <c r="CB895" s="179"/>
      <c r="CC895" s="179"/>
      <c r="CD895" s="179"/>
      <c r="CE895" s="179"/>
      <c r="CF895" s="179"/>
      <c r="CG895" s="179"/>
      <c r="CH895" s="179"/>
      <c r="CI895" s="179"/>
      <c r="CJ895" s="179"/>
      <c r="CK895" s="179"/>
      <c r="CL895" s="179"/>
      <c r="CM895" s="179"/>
      <c r="CN895" s="179"/>
      <c r="CO895" s="179"/>
      <c r="CP895" s="179"/>
      <c r="CQ895" s="179"/>
      <c r="CR895" s="179"/>
      <c r="CS895" s="179"/>
      <c r="CT895" s="179"/>
      <c r="CU895" s="179"/>
      <c r="CV895" s="179"/>
      <c r="CW895" s="179"/>
      <c r="CX895" s="179"/>
      <c r="CY895" s="179"/>
      <c r="CZ895" s="179"/>
      <c r="DA895" s="179"/>
      <c r="DB895" s="179"/>
      <c r="DC895" s="179"/>
      <c r="DD895" s="179"/>
      <c r="DE895" s="179"/>
      <c r="DF895" s="179"/>
      <c r="DG895" s="179"/>
      <c r="DH895" s="179"/>
      <c r="DI895" s="179"/>
      <c r="DJ895" s="179"/>
      <c r="DK895" s="179"/>
      <c r="DL895" s="179"/>
      <c r="DM895" s="179"/>
      <c r="DN895" s="179"/>
      <c r="DO895" s="179"/>
      <c r="DP895" s="179"/>
      <c r="DQ895" s="179"/>
      <c r="DR895" s="179"/>
      <c r="DS895" s="179"/>
      <c r="DT895" s="179"/>
      <c r="DU895" s="179"/>
      <c r="DV895" s="179"/>
      <c r="DW895" s="179"/>
      <c r="DX895" s="179"/>
      <c r="DY895" s="179"/>
      <c r="DZ895" s="179"/>
      <c r="EA895" s="179"/>
      <c r="EB895" s="179"/>
      <c r="EC895" s="179"/>
      <c r="ED895" s="179"/>
      <c r="EE895" s="179"/>
      <c r="EF895" s="179"/>
      <c r="EG895" s="179"/>
      <c r="EH895" s="179"/>
      <c r="EI895" s="179"/>
      <c r="EJ895" s="179"/>
      <c r="EK895" s="179"/>
      <c r="EL895" s="179"/>
      <c r="EM895" s="179"/>
      <c r="EN895" s="179"/>
      <c r="EO895" s="179"/>
      <c r="EP895" s="179"/>
      <c r="EQ895" s="179"/>
      <c r="ER895" s="179"/>
      <c r="ES895" s="179"/>
      <c r="ET895" s="179"/>
      <c r="EU895" s="179"/>
      <c r="EV895" s="179"/>
      <c r="EW895" s="179"/>
      <c r="EX895" s="179"/>
      <c r="EY895" s="179"/>
      <c r="EZ895" s="179"/>
      <c r="FA895" s="179"/>
      <c r="FB895" s="179"/>
      <c r="FC895" s="179"/>
      <c r="FD895" s="179"/>
      <c r="FE895" s="179"/>
      <c r="FF895" s="179"/>
      <c r="FG895" s="179"/>
      <c r="FH895" s="179"/>
      <c r="FI895" s="179"/>
      <c r="FJ895" s="179"/>
      <c r="FK895" s="179"/>
      <c r="FL895" s="179"/>
      <c r="FM895" s="179"/>
      <c r="FN895" s="179"/>
      <c r="FO895" s="179"/>
      <c r="FP895" s="179"/>
      <c r="FQ895" s="179"/>
      <c r="FR895" s="179"/>
      <c r="FS895" s="179"/>
      <c r="FT895" s="179"/>
      <c r="FU895" s="179"/>
      <c r="FV895" s="179"/>
      <c r="FW895" s="179"/>
      <c r="FX895" s="179"/>
      <c r="FY895" s="179"/>
      <c r="FZ895" s="179"/>
      <c r="GA895" s="179"/>
      <c r="GB895" s="179"/>
      <c r="GC895" s="179"/>
      <c r="GD895" s="179"/>
      <c r="GE895" s="179"/>
      <c r="GF895" s="179"/>
      <c r="GG895" s="179"/>
      <c r="GH895" s="179"/>
      <c r="GI895" s="179"/>
      <c r="GJ895" s="179"/>
      <c r="GK895" s="179"/>
      <c r="GL895" s="179"/>
      <c r="GM895" s="179"/>
      <c r="GN895" s="179"/>
      <c r="GO895" s="179"/>
      <c r="GP895" s="179"/>
      <c r="GQ895" s="179"/>
      <c r="GR895" s="179"/>
      <c r="GS895" s="179"/>
    </row>
    <row r="896" spans="1:20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79"/>
      <c r="AL896" s="179"/>
      <c r="AM896" s="179"/>
      <c r="AN896" s="179"/>
      <c r="AO896" s="179"/>
      <c r="AP896" s="179"/>
      <c r="AQ896" s="179"/>
      <c r="AR896" s="179"/>
      <c r="AS896" s="179"/>
      <c r="AT896" s="179"/>
      <c r="AU896" s="179"/>
      <c r="AV896" s="179"/>
      <c r="AW896" s="179"/>
      <c r="AX896" s="179"/>
      <c r="AY896" s="179"/>
      <c r="AZ896" s="179"/>
      <c r="BA896" s="179"/>
      <c r="BB896" s="179"/>
      <c r="BC896" s="179"/>
      <c r="BD896" s="179"/>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c r="CA896" s="179"/>
      <c r="CB896" s="179"/>
      <c r="CC896" s="179"/>
      <c r="CD896" s="179"/>
      <c r="CE896" s="179"/>
      <c r="CF896" s="179"/>
      <c r="CG896" s="179"/>
      <c r="CH896" s="179"/>
      <c r="CI896" s="179"/>
      <c r="CJ896" s="179"/>
      <c r="CK896" s="179"/>
      <c r="CL896" s="179"/>
      <c r="CM896" s="179"/>
      <c r="CN896" s="179"/>
      <c r="CO896" s="179"/>
      <c r="CP896" s="179"/>
      <c r="CQ896" s="179"/>
      <c r="CR896" s="179"/>
      <c r="CS896" s="179"/>
      <c r="CT896" s="179"/>
      <c r="CU896" s="179"/>
      <c r="CV896" s="179"/>
      <c r="CW896" s="179"/>
      <c r="CX896" s="179"/>
      <c r="CY896" s="179"/>
      <c r="CZ896" s="179"/>
      <c r="DA896" s="179"/>
      <c r="DB896" s="179"/>
      <c r="DC896" s="179"/>
      <c r="DD896" s="179"/>
      <c r="DE896" s="179"/>
      <c r="DF896" s="179"/>
      <c r="DG896" s="179"/>
      <c r="DH896" s="179"/>
      <c r="DI896" s="179"/>
      <c r="DJ896" s="179"/>
      <c r="DK896" s="179"/>
      <c r="DL896" s="179"/>
      <c r="DM896" s="179"/>
      <c r="DN896" s="179"/>
      <c r="DO896" s="179"/>
      <c r="DP896" s="179"/>
      <c r="DQ896" s="179"/>
      <c r="DR896" s="179"/>
      <c r="DS896" s="179"/>
      <c r="DT896" s="179"/>
      <c r="DU896" s="179"/>
      <c r="DV896" s="179"/>
      <c r="DW896" s="179"/>
      <c r="DX896" s="179"/>
      <c r="DY896" s="179"/>
      <c r="DZ896" s="179"/>
      <c r="EA896" s="179"/>
      <c r="EB896" s="179"/>
      <c r="EC896" s="179"/>
      <c r="ED896" s="179"/>
      <c r="EE896" s="179"/>
      <c r="EF896" s="179"/>
      <c r="EG896" s="179"/>
      <c r="EH896" s="179"/>
      <c r="EI896" s="179"/>
      <c r="EJ896" s="179"/>
      <c r="EK896" s="179"/>
      <c r="EL896" s="179"/>
      <c r="EM896" s="179"/>
      <c r="EN896" s="179"/>
      <c r="EO896" s="179"/>
      <c r="EP896" s="179"/>
      <c r="EQ896" s="179"/>
      <c r="ER896" s="179"/>
      <c r="ES896" s="179"/>
      <c r="ET896" s="179"/>
      <c r="EU896" s="179"/>
      <c r="EV896" s="179"/>
      <c r="EW896" s="179"/>
      <c r="EX896" s="179"/>
      <c r="EY896" s="179"/>
      <c r="EZ896" s="179"/>
      <c r="FA896" s="179"/>
      <c r="FB896" s="179"/>
      <c r="FC896" s="179"/>
      <c r="FD896" s="179"/>
      <c r="FE896" s="179"/>
      <c r="FF896" s="179"/>
      <c r="FG896" s="179"/>
      <c r="FH896" s="179"/>
      <c r="FI896" s="179"/>
      <c r="FJ896" s="179"/>
      <c r="FK896" s="179"/>
      <c r="FL896" s="179"/>
      <c r="FM896" s="179"/>
      <c r="FN896" s="179"/>
      <c r="FO896" s="179"/>
      <c r="FP896" s="179"/>
      <c r="FQ896" s="179"/>
      <c r="FR896" s="179"/>
      <c r="FS896" s="179"/>
      <c r="FT896" s="179"/>
      <c r="FU896" s="179"/>
      <c r="FV896" s="179"/>
      <c r="FW896" s="179"/>
      <c r="FX896" s="179"/>
      <c r="FY896" s="179"/>
      <c r="FZ896" s="179"/>
      <c r="GA896" s="179"/>
      <c r="GB896" s="179"/>
      <c r="GC896" s="179"/>
      <c r="GD896" s="179"/>
      <c r="GE896" s="179"/>
      <c r="GF896" s="179"/>
      <c r="GG896" s="179"/>
      <c r="GH896" s="179"/>
      <c r="GI896" s="179"/>
      <c r="GJ896" s="179"/>
      <c r="GK896" s="179"/>
      <c r="GL896" s="179"/>
      <c r="GM896" s="179"/>
      <c r="GN896" s="179"/>
      <c r="GO896" s="179"/>
      <c r="GP896" s="179"/>
      <c r="GQ896" s="179"/>
      <c r="GR896" s="179"/>
      <c r="GS896" s="179"/>
    </row>
    <row r="897" spans="1:20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79"/>
      <c r="AP897" s="179"/>
      <c r="AQ897" s="179"/>
      <c r="AR897" s="179"/>
      <c r="AS897" s="179"/>
      <c r="AT897" s="179"/>
      <c r="AU897" s="179"/>
      <c r="AV897" s="179"/>
      <c r="AW897" s="179"/>
      <c r="AX897" s="179"/>
      <c r="AY897" s="179"/>
      <c r="AZ897" s="179"/>
      <c r="BA897" s="179"/>
      <c r="BB897" s="179"/>
      <c r="BC897" s="179"/>
      <c r="BD897" s="179"/>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c r="CA897" s="179"/>
      <c r="CB897" s="179"/>
      <c r="CC897" s="179"/>
      <c r="CD897" s="179"/>
      <c r="CE897" s="179"/>
      <c r="CF897" s="179"/>
      <c r="CG897" s="179"/>
      <c r="CH897" s="179"/>
      <c r="CI897" s="179"/>
      <c r="CJ897" s="179"/>
      <c r="CK897" s="179"/>
      <c r="CL897" s="179"/>
      <c r="CM897" s="179"/>
      <c r="CN897" s="179"/>
      <c r="CO897" s="179"/>
      <c r="CP897" s="179"/>
      <c r="CQ897" s="179"/>
      <c r="CR897" s="179"/>
      <c r="CS897" s="179"/>
      <c r="CT897" s="179"/>
      <c r="CU897" s="179"/>
      <c r="CV897" s="179"/>
      <c r="CW897" s="179"/>
      <c r="CX897" s="179"/>
      <c r="CY897" s="179"/>
      <c r="CZ897" s="179"/>
      <c r="DA897" s="179"/>
      <c r="DB897" s="179"/>
      <c r="DC897" s="179"/>
      <c r="DD897" s="179"/>
      <c r="DE897" s="179"/>
      <c r="DF897" s="179"/>
      <c r="DG897" s="179"/>
      <c r="DH897" s="179"/>
      <c r="DI897" s="179"/>
      <c r="DJ897" s="179"/>
      <c r="DK897" s="179"/>
      <c r="DL897" s="179"/>
      <c r="DM897" s="179"/>
      <c r="DN897" s="179"/>
      <c r="DO897" s="179"/>
      <c r="DP897" s="179"/>
      <c r="DQ897" s="179"/>
      <c r="DR897" s="179"/>
      <c r="DS897" s="179"/>
      <c r="DT897" s="179"/>
      <c r="DU897" s="179"/>
      <c r="DV897" s="179"/>
      <c r="DW897" s="179"/>
      <c r="DX897" s="179"/>
      <c r="DY897" s="179"/>
      <c r="DZ897" s="179"/>
      <c r="EA897" s="179"/>
      <c r="EB897" s="179"/>
      <c r="EC897" s="179"/>
      <c r="ED897" s="179"/>
      <c r="EE897" s="179"/>
      <c r="EF897" s="179"/>
      <c r="EG897" s="179"/>
      <c r="EH897" s="179"/>
      <c r="EI897" s="179"/>
      <c r="EJ897" s="179"/>
      <c r="EK897" s="179"/>
      <c r="EL897" s="179"/>
      <c r="EM897" s="179"/>
      <c r="EN897" s="179"/>
      <c r="EO897" s="179"/>
      <c r="EP897" s="179"/>
      <c r="EQ897" s="179"/>
      <c r="ER897" s="179"/>
      <c r="ES897" s="179"/>
      <c r="ET897" s="179"/>
      <c r="EU897" s="179"/>
      <c r="EV897" s="179"/>
      <c r="EW897" s="179"/>
      <c r="EX897" s="179"/>
      <c r="EY897" s="179"/>
      <c r="EZ897" s="179"/>
      <c r="FA897" s="179"/>
      <c r="FB897" s="179"/>
      <c r="FC897" s="179"/>
      <c r="FD897" s="179"/>
      <c r="FE897" s="179"/>
      <c r="FF897" s="179"/>
      <c r="FG897" s="179"/>
      <c r="FH897" s="179"/>
      <c r="FI897" s="179"/>
      <c r="FJ897" s="179"/>
      <c r="FK897" s="179"/>
      <c r="FL897" s="179"/>
      <c r="FM897" s="179"/>
      <c r="FN897" s="179"/>
      <c r="FO897" s="179"/>
      <c r="FP897" s="179"/>
      <c r="FQ897" s="179"/>
      <c r="FR897" s="179"/>
      <c r="FS897" s="179"/>
      <c r="FT897" s="179"/>
      <c r="FU897" s="179"/>
      <c r="FV897" s="179"/>
      <c r="FW897" s="179"/>
      <c r="FX897" s="179"/>
      <c r="FY897" s="179"/>
      <c r="FZ897" s="179"/>
      <c r="GA897" s="179"/>
      <c r="GB897" s="179"/>
      <c r="GC897" s="179"/>
      <c r="GD897" s="179"/>
      <c r="GE897" s="179"/>
      <c r="GF897" s="179"/>
      <c r="GG897" s="179"/>
      <c r="GH897" s="179"/>
      <c r="GI897" s="179"/>
      <c r="GJ897" s="179"/>
      <c r="GK897" s="179"/>
      <c r="GL897" s="179"/>
      <c r="GM897" s="179"/>
      <c r="GN897" s="179"/>
      <c r="GO897" s="179"/>
      <c r="GP897" s="179"/>
      <c r="GQ897" s="179"/>
      <c r="GR897" s="179"/>
      <c r="GS897" s="179"/>
    </row>
    <row r="898" spans="1:20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79"/>
      <c r="AL898" s="179"/>
      <c r="AM898" s="179"/>
      <c r="AN898" s="179"/>
      <c r="AO898" s="179"/>
      <c r="AP898" s="179"/>
      <c r="AQ898" s="179"/>
      <c r="AR898" s="179"/>
      <c r="AS898" s="179"/>
      <c r="AT898" s="179"/>
      <c r="AU898" s="179"/>
      <c r="AV898" s="179"/>
      <c r="AW898" s="179"/>
      <c r="AX898" s="179"/>
      <c r="AY898" s="179"/>
      <c r="AZ898" s="179"/>
      <c r="BA898" s="179"/>
      <c r="BB898" s="179"/>
      <c r="BC898" s="179"/>
      <c r="BD898" s="179"/>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c r="CA898" s="179"/>
      <c r="CB898" s="179"/>
      <c r="CC898" s="179"/>
      <c r="CD898" s="179"/>
      <c r="CE898" s="179"/>
      <c r="CF898" s="179"/>
      <c r="CG898" s="179"/>
      <c r="CH898" s="179"/>
      <c r="CI898" s="179"/>
      <c r="CJ898" s="179"/>
      <c r="CK898" s="179"/>
      <c r="CL898" s="179"/>
      <c r="CM898" s="179"/>
      <c r="CN898" s="179"/>
      <c r="CO898" s="179"/>
      <c r="CP898" s="179"/>
      <c r="CQ898" s="179"/>
      <c r="CR898" s="179"/>
      <c r="CS898" s="179"/>
      <c r="CT898" s="179"/>
      <c r="CU898" s="179"/>
      <c r="CV898" s="179"/>
      <c r="CW898" s="179"/>
      <c r="CX898" s="179"/>
      <c r="CY898" s="179"/>
      <c r="CZ898" s="179"/>
      <c r="DA898" s="179"/>
      <c r="DB898" s="179"/>
      <c r="DC898" s="179"/>
      <c r="DD898" s="179"/>
      <c r="DE898" s="179"/>
      <c r="DF898" s="179"/>
      <c r="DG898" s="179"/>
      <c r="DH898" s="179"/>
      <c r="DI898" s="179"/>
      <c r="DJ898" s="179"/>
      <c r="DK898" s="179"/>
      <c r="DL898" s="179"/>
      <c r="DM898" s="179"/>
      <c r="DN898" s="179"/>
      <c r="DO898" s="179"/>
      <c r="DP898" s="179"/>
      <c r="DQ898" s="179"/>
      <c r="DR898" s="179"/>
      <c r="DS898" s="179"/>
      <c r="DT898" s="179"/>
      <c r="DU898" s="179"/>
      <c r="DV898" s="179"/>
      <c r="DW898" s="179"/>
      <c r="DX898" s="179"/>
      <c r="DY898" s="179"/>
      <c r="DZ898" s="179"/>
      <c r="EA898" s="179"/>
      <c r="EB898" s="179"/>
      <c r="EC898" s="179"/>
      <c r="ED898" s="179"/>
      <c r="EE898" s="179"/>
      <c r="EF898" s="179"/>
      <c r="EG898" s="179"/>
      <c r="EH898" s="179"/>
      <c r="EI898" s="179"/>
      <c r="EJ898" s="179"/>
      <c r="EK898" s="179"/>
      <c r="EL898" s="179"/>
      <c r="EM898" s="179"/>
      <c r="EN898" s="179"/>
      <c r="EO898" s="179"/>
      <c r="EP898" s="179"/>
      <c r="EQ898" s="179"/>
      <c r="ER898" s="179"/>
      <c r="ES898" s="179"/>
      <c r="ET898" s="179"/>
      <c r="EU898" s="179"/>
      <c r="EV898" s="179"/>
      <c r="EW898" s="179"/>
      <c r="EX898" s="179"/>
      <c r="EY898" s="179"/>
      <c r="EZ898" s="179"/>
      <c r="FA898" s="179"/>
      <c r="FB898" s="179"/>
      <c r="FC898" s="179"/>
      <c r="FD898" s="179"/>
      <c r="FE898" s="179"/>
      <c r="FF898" s="179"/>
      <c r="FG898" s="179"/>
      <c r="FH898" s="179"/>
      <c r="FI898" s="179"/>
      <c r="FJ898" s="179"/>
      <c r="FK898" s="179"/>
      <c r="FL898" s="179"/>
      <c r="FM898" s="179"/>
      <c r="FN898" s="179"/>
      <c r="FO898" s="179"/>
      <c r="FP898" s="179"/>
      <c r="FQ898" s="179"/>
      <c r="FR898" s="179"/>
      <c r="FS898" s="179"/>
      <c r="FT898" s="179"/>
      <c r="FU898" s="179"/>
      <c r="FV898" s="179"/>
      <c r="FW898" s="179"/>
      <c r="FX898" s="179"/>
      <c r="FY898" s="179"/>
      <c r="FZ898" s="179"/>
      <c r="GA898" s="179"/>
      <c r="GB898" s="179"/>
      <c r="GC898" s="179"/>
      <c r="GD898" s="179"/>
      <c r="GE898" s="179"/>
      <c r="GF898" s="179"/>
      <c r="GG898" s="179"/>
      <c r="GH898" s="179"/>
      <c r="GI898" s="179"/>
      <c r="GJ898" s="179"/>
      <c r="GK898" s="179"/>
      <c r="GL898" s="179"/>
      <c r="GM898" s="179"/>
      <c r="GN898" s="179"/>
      <c r="GO898" s="179"/>
      <c r="GP898" s="179"/>
      <c r="GQ898" s="179"/>
      <c r="GR898" s="179"/>
      <c r="GS898" s="179"/>
    </row>
    <row r="899" spans="1:20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79"/>
      <c r="AL899" s="179"/>
      <c r="AM899" s="179"/>
      <c r="AN899" s="179"/>
      <c r="AO899" s="179"/>
      <c r="AP899" s="179"/>
      <c r="AQ899" s="179"/>
      <c r="AR899" s="179"/>
      <c r="AS899" s="179"/>
      <c r="AT899" s="179"/>
      <c r="AU899" s="179"/>
      <c r="AV899" s="179"/>
      <c r="AW899" s="179"/>
      <c r="AX899" s="179"/>
      <c r="AY899" s="179"/>
      <c r="AZ899" s="179"/>
      <c r="BA899" s="179"/>
      <c r="BB899" s="179"/>
      <c r="BC899" s="179"/>
      <c r="BD899" s="179"/>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c r="CA899" s="179"/>
      <c r="CB899" s="179"/>
      <c r="CC899" s="179"/>
      <c r="CD899" s="179"/>
      <c r="CE899" s="179"/>
      <c r="CF899" s="179"/>
      <c r="CG899" s="179"/>
      <c r="CH899" s="179"/>
      <c r="CI899" s="179"/>
      <c r="CJ899" s="179"/>
      <c r="CK899" s="179"/>
      <c r="CL899" s="179"/>
      <c r="CM899" s="179"/>
      <c r="CN899" s="179"/>
      <c r="CO899" s="179"/>
      <c r="CP899" s="179"/>
      <c r="CQ899" s="179"/>
      <c r="CR899" s="179"/>
      <c r="CS899" s="179"/>
      <c r="CT899" s="179"/>
      <c r="CU899" s="179"/>
      <c r="CV899" s="179"/>
      <c r="CW899" s="179"/>
      <c r="CX899" s="179"/>
      <c r="CY899" s="179"/>
      <c r="CZ899" s="179"/>
      <c r="DA899" s="179"/>
      <c r="DB899" s="179"/>
      <c r="DC899" s="179"/>
      <c r="DD899" s="179"/>
      <c r="DE899" s="179"/>
      <c r="DF899" s="179"/>
      <c r="DG899" s="179"/>
      <c r="DH899" s="179"/>
      <c r="DI899" s="179"/>
      <c r="DJ899" s="179"/>
      <c r="DK899" s="179"/>
      <c r="DL899" s="179"/>
      <c r="DM899" s="179"/>
      <c r="DN899" s="179"/>
      <c r="DO899" s="179"/>
      <c r="DP899" s="179"/>
      <c r="DQ899" s="179"/>
      <c r="DR899" s="179"/>
      <c r="DS899" s="179"/>
      <c r="DT899" s="179"/>
      <c r="DU899" s="179"/>
      <c r="DV899" s="179"/>
      <c r="DW899" s="179"/>
      <c r="DX899" s="179"/>
      <c r="DY899" s="179"/>
      <c r="DZ899" s="179"/>
      <c r="EA899" s="179"/>
      <c r="EB899" s="179"/>
      <c r="EC899" s="179"/>
      <c r="ED899" s="179"/>
      <c r="EE899" s="179"/>
      <c r="EF899" s="179"/>
      <c r="EG899" s="179"/>
      <c r="EH899" s="179"/>
      <c r="EI899" s="179"/>
      <c r="EJ899" s="179"/>
      <c r="EK899" s="179"/>
      <c r="EL899" s="179"/>
      <c r="EM899" s="179"/>
      <c r="EN899" s="179"/>
      <c r="EO899" s="179"/>
      <c r="EP899" s="179"/>
      <c r="EQ899" s="179"/>
      <c r="ER899" s="179"/>
      <c r="ES899" s="179"/>
      <c r="ET899" s="179"/>
      <c r="EU899" s="179"/>
      <c r="EV899" s="179"/>
      <c r="EW899" s="179"/>
      <c r="EX899" s="179"/>
      <c r="EY899" s="179"/>
      <c r="EZ899" s="179"/>
      <c r="FA899" s="179"/>
      <c r="FB899" s="179"/>
      <c r="FC899" s="179"/>
      <c r="FD899" s="179"/>
      <c r="FE899" s="179"/>
      <c r="FF899" s="179"/>
      <c r="FG899" s="179"/>
      <c r="FH899" s="179"/>
      <c r="FI899" s="179"/>
      <c r="FJ899" s="179"/>
      <c r="FK899" s="179"/>
      <c r="FL899" s="179"/>
      <c r="FM899" s="179"/>
      <c r="FN899" s="179"/>
      <c r="FO899" s="179"/>
      <c r="FP899" s="179"/>
      <c r="FQ899" s="179"/>
      <c r="FR899" s="179"/>
      <c r="FS899" s="179"/>
      <c r="FT899" s="179"/>
      <c r="FU899" s="179"/>
      <c r="FV899" s="179"/>
      <c r="FW899" s="179"/>
      <c r="FX899" s="179"/>
      <c r="FY899" s="179"/>
      <c r="FZ899" s="179"/>
      <c r="GA899" s="179"/>
      <c r="GB899" s="179"/>
      <c r="GC899" s="179"/>
      <c r="GD899" s="179"/>
      <c r="GE899" s="179"/>
      <c r="GF899" s="179"/>
      <c r="GG899" s="179"/>
      <c r="GH899" s="179"/>
      <c r="GI899" s="179"/>
      <c r="GJ899" s="179"/>
      <c r="GK899" s="179"/>
      <c r="GL899" s="179"/>
      <c r="GM899" s="179"/>
      <c r="GN899" s="179"/>
      <c r="GO899" s="179"/>
      <c r="GP899" s="179"/>
      <c r="GQ899" s="179"/>
      <c r="GR899" s="179"/>
      <c r="GS899" s="179"/>
    </row>
    <row r="900" spans="1:20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79"/>
      <c r="AL900" s="179"/>
      <c r="AM900" s="179"/>
      <c r="AN900" s="179"/>
      <c r="AO900" s="179"/>
      <c r="AP900" s="179"/>
      <c r="AQ900" s="179"/>
      <c r="AR900" s="179"/>
      <c r="AS900" s="179"/>
      <c r="AT900" s="179"/>
      <c r="AU900" s="179"/>
      <c r="AV900" s="179"/>
      <c r="AW900" s="179"/>
      <c r="AX900" s="179"/>
      <c r="AY900" s="179"/>
      <c r="AZ900" s="179"/>
      <c r="BA900" s="179"/>
      <c r="BB900" s="179"/>
      <c r="BC900" s="179"/>
      <c r="BD900" s="179"/>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c r="CA900" s="179"/>
      <c r="CB900" s="179"/>
      <c r="CC900" s="179"/>
      <c r="CD900" s="179"/>
      <c r="CE900" s="179"/>
      <c r="CF900" s="179"/>
      <c r="CG900" s="179"/>
      <c r="CH900" s="179"/>
      <c r="CI900" s="179"/>
      <c r="CJ900" s="179"/>
      <c r="CK900" s="179"/>
      <c r="CL900" s="179"/>
      <c r="CM900" s="179"/>
      <c r="CN900" s="179"/>
      <c r="CO900" s="179"/>
      <c r="CP900" s="179"/>
      <c r="CQ900" s="179"/>
      <c r="CR900" s="179"/>
      <c r="CS900" s="179"/>
      <c r="CT900" s="179"/>
      <c r="CU900" s="179"/>
      <c r="CV900" s="179"/>
      <c r="CW900" s="179"/>
      <c r="CX900" s="179"/>
      <c r="CY900" s="179"/>
      <c r="CZ900" s="179"/>
      <c r="DA900" s="179"/>
      <c r="DB900" s="179"/>
      <c r="DC900" s="179"/>
      <c r="DD900" s="179"/>
      <c r="DE900" s="179"/>
      <c r="DF900" s="179"/>
      <c r="DG900" s="179"/>
      <c r="DH900" s="179"/>
      <c r="DI900" s="179"/>
      <c r="DJ900" s="179"/>
      <c r="DK900" s="179"/>
      <c r="DL900" s="179"/>
      <c r="DM900" s="179"/>
      <c r="DN900" s="179"/>
      <c r="DO900" s="179"/>
      <c r="DP900" s="179"/>
      <c r="DQ900" s="179"/>
      <c r="DR900" s="179"/>
      <c r="DS900" s="179"/>
      <c r="DT900" s="179"/>
      <c r="DU900" s="179"/>
      <c r="DV900" s="179"/>
      <c r="DW900" s="179"/>
      <c r="DX900" s="179"/>
      <c r="DY900" s="179"/>
      <c r="DZ900" s="179"/>
      <c r="EA900" s="179"/>
      <c r="EB900" s="179"/>
      <c r="EC900" s="179"/>
      <c r="ED900" s="179"/>
      <c r="EE900" s="179"/>
      <c r="EF900" s="179"/>
      <c r="EG900" s="179"/>
      <c r="EH900" s="179"/>
      <c r="EI900" s="179"/>
      <c r="EJ900" s="179"/>
      <c r="EK900" s="179"/>
      <c r="EL900" s="179"/>
      <c r="EM900" s="179"/>
      <c r="EN900" s="179"/>
      <c r="EO900" s="179"/>
      <c r="EP900" s="179"/>
      <c r="EQ900" s="179"/>
      <c r="ER900" s="179"/>
      <c r="ES900" s="179"/>
      <c r="ET900" s="179"/>
      <c r="EU900" s="179"/>
      <c r="EV900" s="179"/>
      <c r="EW900" s="179"/>
      <c r="EX900" s="179"/>
      <c r="EY900" s="179"/>
      <c r="EZ900" s="179"/>
      <c r="FA900" s="179"/>
      <c r="FB900" s="179"/>
      <c r="FC900" s="179"/>
      <c r="FD900" s="179"/>
      <c r="FE900" s="179"/>
      <c r="FF900" s="179"/>
      <c r="FG900" s="179"/>
      <c r="FH900" s="179"/>
      <c r="FI900" s="179"/>
      <c r="FJ900" s="179"/>
      <c r="FK900" s="179"/>
      <c r="FL900" s="179"/>
      <c r="FM900" s="179"/>
      <c r="FN900" s="179"/>
      <c r="FO900" s="179"/>
      <c r="FP900" s="179"/>
      <c r="FQ900" s="179"/>
      <c r="FR900" s="179"/>
      <c r="FS900" s="179"/>
      <c r="FT900" s="179"/>
      <c r="FU900" s="179"/>
      <c r="FV900" s="179"/>
      <c r="FW900" s="179"/>
      <c r="FX900" s="179"/>
      <c r="FY900" s="179"/>
      <c r="FZ900" s="179"/>
      <c r="GA900" s="179"/>
      <c r="GB900" s="179"/>
      <c r="GC900" s="179"/>
      <c r="GD900" s="179"/>
      <c r="GE900" s="179"/>
      <c r="GF900" s="179"/>
      <c r="GG900" s="179"/>
      <c r="GH900" s="179"/>
      <c r="GI900" s="179"/>
      <c r="GJ900" s="179"/>
      <c r="GK900" s="179"/>
      <c r="GL900" s="179"/>
      <c r="GM900" s="179"/>
      <c r="GN900" s="179"/>
      <c r="GO900" s="179"/>
      <c r="GP900" s="179"/>
      <c r="GQ900" s="179"/>
      <c r="GR900" s="179"/>
      <c r="GS900" s="179"/>
    </row>
    <row r="901" spans="1:20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79"/>
      <c r="AL901" s="179"/>
      <c r="AM901" s="179"/>
      <c r="AN901" s="179"/>
      <c r="AO901" s="179"/>
      <c r="AP901" s="179"/>
      <c r="AQ901" s="179"/>
      <c r="AR901" s="179"/>
      <c r="AS901" s="179"/>
      <c r="AT901" s="179"/>
      <c r="AU901" s="179"/>
      <c r="AV901" s="179"/>
      <c r="AW901" s="179"/>
      <c r="AX901" s="179"/>
      <c r="AY901" s="179"/>
      <c r="AZ901" s="179"/>
      <c r="BA901" s="179"/>
      <c r="BB901" s="179"/>
      <c r="BC901" s="179"/>
      <c r="BD901" s="179"/>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c r="CA901" s="179"/>
      <c r="CB901" s="179"/>
      <c r="CC901" s="179"/>
      <c r="CD901" s="179"/>
      <c r="CE901" s="179"/>
      <c r="CF901" s="179"/>
      <c r="CG901" s="179"/>
      <c r="CH901" s="179"/>
      <c r="CI901" s="179"/>
      <c r="CJ901" s="179"/>
      <c r="CK901" s="179"/>
      <c r="CL901" s="179"/>
      <c r="CM901" s="179"/>
      <c r="CN901" s="179"/>
      <c r="CO901" s="179"/>
      <c r="CP901" s="179"/>
      <c r="CQ901" s="179"/>
      <c r="CR901" s="179"/>
      <c r="CS901" s="179"/>
      <c r="CT901" s="179"/>
      <c r="CU901" s="179"/>
      <c r="CV901" s="179"/>
      <c r="CW901" s="179"/>
      <c r="CX901" s="179"/>
      <c r="CY901" s="179"/>
      <c r="CZ901" s="179"/>
      <c r="DA901" s="179"/>
      <c r="DB901" s="179"/>
      <c r="DC901" s="179"/>
      <c r="DD901" s="179"/>
      <c r="DE901" s="179"/>
      <c r="DF901" s="179"/>
      <c r="DG901" s="179"/>
      <c r="DH901" s="179"/>
      <c r="DI901" s="179"/>
      <c r="DJ901" s="179"/>
      <c r="DK901" s="179"/>
      <c r="DL901" s="179"/>
      <c r="DM901" s="179"/>
      <c r="DN901" s="179"/>
      <c r="DO901" s="179"/>
      <c r="DP901" s="179"/>
      <c r="DQ901" s="179"/>
      <c r="DR901" s="179"/>
      <c r="DS901" s="179"/>
      <c r="DT901" s="179"/>
      <c r="DU901" s="179"/>
      <c r="DV901" s="179"/>
      <c r="DW901" s="179"/>
      <c r="DX901" s="179"/>
      <c r="DY901" s="179"/>
      <c r="DZ901" s="179"/>
      <c r="EA901" s="179"/>
      <c r="EB901" s="179"/>
      <c r="EC901" s="179"/>
      <c r="ED901" s="179"/>
      <c r="EE901" s="179"/>
      <c r="EF901" s="179"/>
      <c r="EG901" s="179"/>
      <c r="EH901" s="179"/>
      <c r="EI901" s="179"/>
      <c r="EJ901" s="179"/>
      <c r="EK901" s="179"/>
      <c r="EL901" s="179"/>
      <c r="EM901" s="179"/>
      <c r="EN901" s="179"/>
      <c r="EO901" s="179"/>
      <c r="EP901" s="179"/>
      <c r="EQ901" s="179"/>
      <c r="ER901" s="179"/>
      <c r="ES901" s="179"/>
      <c r="ET901" s="179"/>
      <c r="EU901" s="179"/>
      <c r="EV901" s="179"/>
      <c r="EW901" s="179"/>
      <c r="EX901" s="179"/>
      <c r="EY901" s="179"/>
      <c r="EZ901" s="179"/>
      <c r="FA901" s="179"/>
      <c r="FB901" s="179"/>
      <c r="FC901" s="179"/>
      <c r="FD901" s="179"/>
      <c r="FE901" s="179"/>
      <c r="FF901" s="179"/>
      <c r="FG901" s="179"/>
      <c r="FH901" s="179"/>
      <c r="FI901" s="179"/>
      <c r="FJ901" s="179"/>
      <c r="FK901" s="179"/>
      <c r="FL901" s="179"/>
      <c r="FM901" s="179"/>
      <c r="FN901" s="179"/>
      <c r="FO901" s="179"/>
      <c r="FP901" s="179"/>
      <c r="FQ901" s="179"/>
      <c r="FR901" s="179"/>
      <c r="FS901" s="179"/>
      <c r="FT901" s="179"/>
      <c r="FU901" s="179"/>
      <c r="FV901" s="179"/>
      <c r="FW901" s="179"/>
      <c r="FX901" s="179"/>
      <c r="FY901" s="179"/>
      <c r="FZ901" s="179"/>
      <c r="GA901" s="179"/>
      <c r="GB901" s="179"/>
      <c r="GC901" s="179"/>
      <c r="GD901" s="179"/>
      <c r="GE901" s="179"/>
      <c r="GF901" s="179"/>
      <c r="GG901" s="179"/>
      <c r="GH901" s="179"/>
      <c r="GI901" s="179"/>
      <c r="GJ901" s="179"/>
      <c r="GK901" s="179"/>
      <c r="GL901" s="179"/>
      <c r="GM901" s="179"/>
      <c r="GN901" s="179"/>
      <c r="GO901" s="179"/>
      <c r="GP901" s="179"/>
      <c r="GQ901" s="179"/>
      <c r="GR901" s="179"/>
      <c r="GS901" s="179"/>
    </row>
    <row r="902" spans="1:20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79"/>
      <c r="AL902" s="179"/>
      <c r="AM902" s="179"/>
      <c r="AN902" s="179"/>
      <c r="AO902" s="179"/>
      <c r="AP902" s="179"/>
      <c r="AQ902" s="179"/>
      <c r="AR902" s="179"/>
      <c r="AS902" s="179"/>
      <c r="AT902" s="179"/>
      <c r="AU902" s="179"/>
      <c r="AV902" s="179"/>
      <c r="AW902" s="179"/>
      <c r="AX902" s="179"/>
      <c r="AY902" s="179"/>
      <c r="AZ902" s="179"/>
      <c r="BA902" s="179"/>
      <c r="BB902" s="179"/>
      <c r="BC902" s="179"/>
      <c r="BD902" s="179"/>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c r="CA902" s="179"/>
      <c r="CB902" s="179"/>
      <c r="CC902" s="179"/>
      <c r="CD902" s="179"/>
      <c r="CE902" s="179"/>
      <c r="CF902" s="179"/>
      <c r="CG902" s="179"/>
      <c r="CH902" s="179"/>
      <c r="CI902" s="179"/>
      <c r="CJ902" s="179"/>
      <c r="CK902" s="179"/>
      <c r="CL902" s="179"/>
      <c r="CM902" s="179"/>
      <c r="CN902" s="179"/>
      <c r="CO902" s="179"/>
      <c r="CP902" s="179"/>
      <c r="CQ902" s="179"/>
      <c r="CR902" s="179"/>
      <c r="CS902" s="179"/>
      <c r="CT902" s="179"/>
      <c r="CU902" s="179"/>
      <c r="CV902" s="179"/>
      <c r="CW902" s="179"/>
      <c r="CX902" s="179"/>
      <c r="CY902" s="179"/>
      <c r="CZ902" s="179"/>
      <c r="DA902" s="179"/>
      <c r="DB902" s="179"/>
      <c r="DC902" s="179"/>
      <c r="DD902" s="179"/>
      <c r="DE902" s="179"/>
      <c r="DF902" s="179"/>
      <c r="DG902" s="179"/>
      <c r="DH902" s="179"/>
      <c r="DI902" s="179"/>
      <c r="DJ902" s="179"/>
      <c r="DK902" s="179"/>
      <c r="DL902" s="179"/>
      <c r="DM902" s="179"/>
      <c r="DN902" s="179"/>
      <c r="DO902" s="179"/>
      <c r="DP902" s="179"/>
      <c r="DQ902" s="179"/>
      <c r="DR902" s="179"/>
      <c r="DS902" s="179"/>
      <c r="DT902" s="179"/>
      <c r="DU902" s="179"/>
      <c r="DV902" s="179"/>
      <c r="DW902" s="179"/>
      <c r="DX902" s="179"/>
      <c r="DY902" s="179"/>
      <c r="DZ902" s="179"/>
      <c r="EA902" s="179"/>
      <c r="EB902" s="179"/>
      <c r="EC902" s="179"/>
      <c r="ED902" s="179"/>
      <c r="EE902" s="179"/>
      <c r="EF902" s="179"/>
      <c r="EG902" s="179"/>
      <c r="EH902" s="179"/>
      <c r="EI902" s="179"/>
      <c r="EJ902" s="179"/>
      <c r="EK902" s="179"/>
      <c r="EL902" s="179"/>
      <c r="EM902" s="179"/>
      <c r="EN902" s="179"/>
      <c r="EO902" s="179"/>
      <c r="EP902" s="179"/>
      <c r="EQ902" s="179"/>
      <c r="ER902" s="179"/>
      <c r="ES902" s="179"/>
      <c r="ET902" s="179"/>
      <c r="EU902" s="179"/>
      <c r="EV902" s="179"/>
      <c r="EW902" s="179"/>
      <c r="EX902" s="179"/>
      <c r="EY902" s="179"/>
      <c r="EZ902" s="179"/>
      <c r="FA902" s="179"/>
      <c r="FB902" s="179"/>
      <c r="FC902" s="179"/>
      <c r="FD902" s="179"/>
      <c r="FE902" s="179"/>
      <c r="FF902" s="179"/>
      <c r="FG902" s="179"/>
      <c r="FH902" s="179"/>
      <c r="FI902" s="179"/>
      <c r="FJ902" s="179"/>
      <c r="FK902" s="179"/>
      <c r="FL902" s="179"/>
      <c r="FM902" s="179"/>
      <c r="FN902" s="179"/>
      <c r="FO902" s="179"/>
      <c r="FP902" s="179"/>
      <c r="FQ902" s="179"/>
      <c r="FR902" s="179"/>
      <c r="FS902" s="179"/>
      <c r="FT902" s="179"/>
      <c r="FU902" s="179"/>
      <c r="FV902" s="179"/>
      <c r="FW902" s="179"/>
      <c r="FX902" s="179"/>
      <c r="FY902" s="179"/>
      <c r="FZ902" s="179"/>
      <c r="GA902" s="179"/>
      <c r="GB902" s="179"/>
      <c r="GC902" s="179"/>
      <c r="GD902" s="179"/>
      <c r="GE902" s="179"/>
      <c r="GF902" s="179"/>
      <c r="GG902" s="179"/>
      <c r="GH902" s="179"/>
      <c r="GI902" s="179"/>
      <c r="GJ902" s="179"/>
      <c r="GK902" s="179"/>
      <c r="GL902" s="179"/>
      <c r="GM902" s="179"/>
      <c r="GN902" s="179"/>
      <c r="GO902" s="179"/>
      <c r="GP902" s="179"/>
      <c r="GQ902" s="179"/>
      <c r="GR902" s="179"/>
      <c r="GS902" s="179"/>
    </row>
    <row r="903" spans="1:20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79"/>
      <c r="AL903" s="179"/>
      <c r="AM903" s="179"/>
      <c r="AN903" s="179"/>
      <c r="AO903" s="179"/>
      <c r="AP903" s="179"/>
      <c r="AQ903" s="179"/>
      <c r="AR903" s="179"/>
      <c r="AS903" s="179"/>
      <c r="AT903" s="179"/>
      <c r="AU903" s="179"/>
      <c r="AV903" s="179"/>
      <c r="AW903" s="179"/>
      <c r="AX903" s="179"/>
      <c r="AY903" s="179"/>
      <c r="AZ903" s="179"/>
      <c r="BA903" s="179"/>
      <c r="BB903" s="179"/>
      <c r="BC903" s="179"/>
      <c r="BD903" s="179"/>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c r="CA903" s="179"/>
      <c r="CB903" s="179"/>
      <c r="CC903" s="179"/>
      <c r="CD903" s="179"/>
      <c r="CE903" s="179"/>
      <c r="CF903" s="179"/>
      <c r="CG903" s="179"/>
      <c r="CH903" s="179"/>
      <c r="CI903" s="179"/>
      <c r="CJ903" s="179"/>
      <c r="CK903" s="179"/>
      <c r="CL903" s="179"/>
      <c r="CM903" s="179"/>
      <c r="CN903" s="179"/>
      <c r="CO903" s="179"/>
      <c r="CP903" s="179"/>
      <c r="CQ903" s="179"/>
      <c r="CR903" s="179"/>
      <c r="CS903" s="179"/>
      <c r="CT903" s="179"/>
      <c r="CU903" s="179"/>
      <c r="CV903" s="179"/>
      <c r="CW903" s="179"/>
      <c r="CX903" s="179"/>
      <c r="CY903" s="179"/>
      <c r="CZ903" s="179"/>
      <c r="DA903" s="179"/>
      <c r="DB903" s="179"/>
      <c r="DC903" s="179"/>
      <c r="DD903" s="179"/>
      <c r="DE903" s="179"/>
      <c r="DF903" s="179"/>
      <c r="DG903" s="179"/>
      <c r="DH903" s="179"/>
      <c r="DI903" s="179"/>
      <c r="DJ903" s="179"/>
      <c r="DK903" s="179"/>
      <c r="DL903" s="179"/>
      <c r="DM903" s="179"/>
      <c r="DN903" s="179"/>
      <c r="DO903" s="179"/>
      <c r="DP903" s="179"/>
      <c r="DQ903" s="179"/>
      <c r="DR903" s="179"/>
      <c r="DS903" s="179"/>
      <c r="DT903" s="179"/>
      <c r="DU903" s="179"/>
      <c r="DV903" s="179"/>
      <c r="DW903" s="179"/>
      <c r="DX903" s="179"/>
      <c r="DY903" s="179"/>
      <c r="DZ903" s="179"/>
      <c r="EA903" s="179"/>
      <c r="EB903" s="179"/>
      <c r="EC903" s="179"/>
      <c r="ED903" s="179"/>
      <c r="EE903" s="179"/>
      <c r="EF903" s="179"/>
      <c r="EG903" s="179"/>
      <c r="EH903" s="179"/>
      <c r="EI903" s="179"/>
      <c r="EJ903" s="179"/>
      <c r="EK903" s="179"/>
      <c r="EL903" s="179"/>
      <c r="EM903" s="179"/>
      <c r="EN903" s="179"/>
      <c r="EO903" s="179"/>
      <c r="EP903" s="179"/>
      <c r="EQ903" s="179"/>
      <c r="ER903" s="179"/>
      <c r="ES903" s="179"/>
      <c r="ET903" s="179"/>
      <c r="EU903" s="179"/>
      <c r="EV903" s="179"/>
      <c r="EW903" s="179"/>
      <c r="EX903" s="179"/>
      <c r="EY903" s="179"/>
      <c r="EZ903" s="179"/>
      <c r="FA903" s="179"/>
      <c r="FB903" s="179"/>
      <c r="FC903" s="179"/>
      <c r="FD903" s="179"/>
      <c r="FE903" s="179"/>
      <c r="FF903" s="179"/>
      <c r="FG903" s="179"/>
      <c r="FH903" s="179"/>
      <c r="FI903" s="179"/>
      <c r="FJ903" s="179"/>
      <c r="FK903" s="179"/>
      <c r="FL903" s="179"/>
      <c r="FM903" s="179"/>
      <c r="FN903" s="179"/>
      <c r="FO903" s="179"/>
      <c r="FP903" s="179"/>
      <c r="FQ903" s="179"/>
      <c r="FR903" s="179"/>
      <c r="FS903" s="179"/>
      <c r="FT903" s="179"/>
      <c r="FU903" s="179"/>
      <c r="FV903" s="179"/>
      <c r="FW903" s="179"/>
      <c r="FX903" s="179"/>
      <c r="FY903" s="179"/>
      <c r="FZ903" s="179"/>
      <c r="GA903" s="179"/>
      <c r="GB903" s="179"/>
      <c r="GC903" s="179"/>
      <c r="GD903" s="179"/>
      <c r="GE903" s="179"/>
      <c r="GF903" s="179"/>
      <c r="GG903" s="179"/>
      <c r="GH903" s="179"/>
      <c r="GI903" s="179"/>
      <c r="GJ903" s="179"/>
      <c r="GK903" s="179"/>
      <c r="GL903" s="179"/>
      <c r="GM903" s="179"/>
      <c r="GN903" s="179"/>
      <c r="GO903" s="179"/>
      <c r="GP903" s="179"/>
      <c r="GQ903" s="179"/>
      <c r="GR903" s="179"/>
      <c r="GS903" s="179"/>
    </row>
    <row r="904" spans="1:20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79"/>
      <c r="AL904" s="179"/>
      <c r="AM904" s="179"/>
      <c r="AN904" s="179"/>
      <c r="AO904" s="179"/>
      <c r="AP904" s="179"/>
      <c r="AQ904" s="179"/>
      <c r="AR904" s="179"/>
      <c r="AS904" s="179"/>
      <c r="AT904" s="179"/>
      <c r="AU904" s="179"/>
      <c r="AV904" s="179"/>
      <c r="AW904" s="179"/>
      <c r="AX904" s="179"/>
      <c r="AY904" s="179"/>
      <c r="AZ904" s="179"/>
      <c r="BA904" s="179"/>
      <c r="BB904" s="179"/>
      <c r="BC904" s="179"/>
      <c r="BD904" s="179"/>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c r="CA904" s="179"/>
      <c r="CB904" s="179"/>
      <c r="CC904" s="179"/>
      <c r="CD904" s="179"/>
      <c r="CE904" s="179"/>
      <c r="CF904" s="179"/>
      <c r="CG904" s="179"/>
      <c r="CH904" s="179"/>
      <c r="CI904" s="179"/>
      <c r="CJ904" s="179"/>
      <c r="CK904" s="179"/>
      <c r="CL904" s="179"/>
      <c r="CM904" s="179"/>
      <c r="CN904" s="179"/>
      <c r="CO904" s="179"/>
      <c r="CP904" s="179"/>
      <c r="CQ904" s="179"/>
      <c r="CR904" s="179"/>
      <c r="CS904" s="179"/>
      <c r="CT904" s="179"/>
      <c r="CU904" s="179"/>
      <c r="CV904" s="179"/>
      <c r="CW904" s="179"/>
      <c r="CX904" s="179"/>
      <c r="CY904" s="179"/>
      <c r="CZ904" s="179"/>
      <c r="DA904" s="179"/>
      <c r="DB904" s="179"/>
      <c r="DC904" s="179"/>
      <c r="DD904" s="179"/>
      <c r="DE904" s="179"/>
      <c r="DF904" s="179"/>
      <c r="DG904" s="179"/>
      <c r="DH904" s="179"/>
      <c r="DI904" s="179"/>
      <c r="DJ904" s="179"/>
      <c r="DK904" s="179"/>
      <c r="DL904" s="179"/>
      <c r="DM904" s="179"/>
      <c r="DN904" s="179"/>
      <c r="DO904" s="179"/>
      <c r="DP904" s="179"/>
      <c r="DQ904" s="179"/>
      <c r="DR904" s="179"/>
      <c r="DS904" s="179"/>
      <c r="DT904" s="179"/>
      <c r="DU904" s="179"/>
      <c r="DV904" s="179"/>
      <c r="DW904" s="179"/>
      <c r="DX904" s="179"/>
      <c r="DY904" s="179"/>
      <c r="DZ904" s="179"/>
      <c r="EA904" s="179"/>
      <c r="EB904" s="179"/>
      <c r="EC904" s="179"/>
      <c r="ED904" s="179"/>
      <c r="EE904" s="179"/>
      <c r="EF904" s="179"/>
      <c r="EG904" s="179"/>
      <c r="EH904" s="179"/>
      <c r="EI904" s="179"/>
      <c r="EJ904" s="179"/>
      <c r="EK904" s="179"/>
      <c r="EL904" s="179"/>
      <c r="EM904" s="179"/>
      <c r="EN904" s="179"/>
      <c r="EO904" s="179"/>
      <c r="EP904" s="179"/>
      <c r="EQ904" s="179"/>
      <c r="ER904" s="179"/>
      <c r="ES904" s="179"/>
      <c r="ET904" s="179"/>
      <c r="EU904" s="179"/>
      <c r="EV904" s="179"/>
      <c r="EW904" s="179"/>
      <c r="EX904" s="179"/>
      <c r="EY904" s="179"/>
      <c r="EZ904" s="179"/>
      <c r="FA904" s="179"/>
      <c r="FB904" s="179"/>
      <c r="FC904" s="179"/>
      <c r="FD904" s="179"/>
      <c r="FE904" s="179"/>
      <c r="FF904" s="179"/>
      <c r="FG904" s="179"/>
      <c r="FH904" s="179"/>
      <c r="FI904" s="179"/>
      <c r="FJ904" s="179"/>
      <c r="FK904" s="179"/>
      <c r="FL904" s="179"/>
      <c r="FM904" s="179"/>
      <c r="FN904" s="179"/>
      <c r="FO904" s="179"/>
      <c r="FP904" s="179"/>
      <c r="FQ904" s="179"/>
      <c r="FR904" s="179"/>
      <c r="FS904" s="179"/>
      <c r="FT904" s="179"/>
      <c r="FU904" s="179"/>
      <c r="FV904" s="179"/>
      <c r="FW904" s="179"/>
      <c r="FX904" s="179"/>
      <c r="FY904" s="179"/>
      <c r="FZ904" s="179"/>
      <c r="GA904" s="179"/>
      <c r="GB904" s="179"/>
      <c r="GC904" s="179"/>
      <c r="GD904" s="179"/>
      <c r="GE904" s="179"/>
      <c r="GF904" s="179"/>
      <c r="GG904" s="179"/>
      <c r="GH904" s="179"/>
      <c r="GI904" s="179"/>
      <c r="GJ904" s="179"/>
      <c r="GK904" s="179"/>
      <c r="GL904" s="179"/>
      <c r="GM904" s="179"/>
      <c r="GN904" s="179"/>
      <c r="GO904" s="179"/>
      <c r="GP904" s="179"/>
      <c r="GQ904" s="179"/>
      <c r="GR904" s="179"/>
      <c r="GS904" s="179"/>
    </row>
    <row r="905" spans="1:20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79"/>
      <c r="AL905" s="179"/>
      <c r="AM905" s="179"/>
      <c r="AN905" s="179"/>
      <c r="AO905" s="179"/>
      <c r="AP905" s="179"/>
      <c r="AQ905" s="179"/>
      <c r="AR905" s="179"/>
      <c r="AS905" s="179"/>
      <c r="AT905" s="179"/>
      <c r="AU905" s="179"/>
      <c r="AV905" s="179"/>
      <c r="AW905" s="179"/>
      <c r="AX905" s="179"/>
      <c r="AY905" s="179"/>
      <c r="AZ905" s="179"/>
      <c r="BA905" s="179"/>
      <c r="BB905" s="179"/>
      <c r="BC905" s="179"/>
      <c r="BD905" s="179"/>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c r="CA905" s="179"/>
      <c r="CB905" s="179"/>
      <c r="CC905" s="179"/>
      <c r="CD905" s="179"/>
      <c r="CE905" s="179"/>
      <c r="CF905" s="179"/>
      <c r="CG905" s="179"/>
      <c r="CH905" s="179"/>
      <c r="CI905" s="179"/>
      <c r="CJ905" s="179"/>
      <c r="CK905" s="179"/>
      <c r="CL905" s="179"/>
      <c r="CM905" s="179"/>
      <c r="CN905" s="179"/>
      <c r="CO905" s="179"/>
      <c r="CP905" s="179"/>
      <c r="CQ905" s="179"/>
      <c r="CR905" s="179"/>
      <c r="CS905" s="179"/>
      <c r="CT905" s="179"/>
      <c r="CU905" s="179"/>
      <c r="CV905" s="179"/>
      <c r="CW905" s="179"/>
      <c r="CX905" s="179"/>
      <c r="CY905" s="179"/>
      <c r="CZ905" s="179"/>
      <c r="DA905" s="179"/>
      <c r="DB905" s="179"/>
      <c r="DC905" s="179"/>
      <c r="DD905" s="179"/>
      <c r="DE905" s="179"/>
      <c r="DF905" s="179"/>
      <c r="DG905" s="179"/>
      <c r="DH905" s="179"/>
      <c r="DI905" s="179"/>
      <c r="DJ905" s="179"/>
      <c r="DK905" s="179"/>
      <c r="DL905" s="179"/>
      <c r="DM905" s="179"/>
      <c r="DN905" s="179"/>
      <c r="DO905" s="179"/>
      <c r="DP905" s="179"/>
      <c r="DQ905" s="179"/>
      <c r="DR905" s="179"/>
      <c r="DS905" s="179"/>
      <c r="DT905" s="179"/>
      <c r="DU905" s="179"/>
      <c r="DV905" s="179"/>
      <c r="DW905" s="179"/>
      <c r="DX905" s="179"/>
      <c r="DY905" s="179"/>
      <c r="DZ905" s="179"/>
      <c r="EA905" s="179"/>
      <c r="EB905" s="179"/>
      <c r="EC905" s="179"/>
      <c r="ED905" s="179"/>
      <c r="EE905" s="179"/>
      <c r="EF905" s="179"/>
      <c r="EG905" s="179"/>
      <c r="EH905" s="179"/>
      <c r="EI905" s="179"/>
      <c r="EJ905" s="179"/>
      <c r="EK905" s="179"/>
      <c r="EL905" s="179"/>
      <c r="EM905" s="179"/>
      <c r="EN905" s="179"/>
      <c r="EO905" s="179"/>
      <c r="EP905" s="179"/>
      <c r="EQ905" s="179"/>
      <c r="ER905" s="179"/>
      <c r="ES905" s="179"/>
      <c r="ET905" s="179"/>
      <c r="EU905" s="179"/>
      <c r="EV905" s="179"/>
      <c r="EW905" s="179"/>
      <c r="EX905" s="179"/>
      <c r="EY905" s="179"/>
      <c r="EZ905" s="179"/>
      <c r="FA905" s="179"/>
      <c r="FB905" s="179"/>
      <c r="FC905" s="179"/>
      <c r="FD905" s="179"/>
      <c r="FE905" s="179"/>
      <c r="FF905" s="179"/>
      <c r="FG905" s="179"/>
      <c r="FH905" s="179"/>
      <c r="FI905" s="179"/>
      <c r="FJ905" s="179"/>
      <c r="FK905" s="179"/>
      <c r="FL905" s="179"/>
      <c r="FM905" s="179"/>
      <c r="FN905" s="179"/>
      <c r="FO905" s="179"/>
      <c r="FP905" s="179"/>
      <c r="FQ905" s="179"/>
      <c r="FR905" s="179"/>
      <c r="FS905" s="179"/>
      <c r="FT905" s="179"/>
      <c r="FU905" s="179"/>
      <c r="FV905" s="179"/>
      <c r="FW905" s="179"/>
      <c r="FX905" s="179"/>
      <c r="FY905" s="179"/>
      <c r="FZ905" s="179"/>
      <c r="GA905" s="179"/>
      <c r="GB905" s="179"/>
      <c r="GC905" s="179"/>
      <c r="GD905" s="179"/>
      <c r="GE905" s="179"/>
      <c r="GF905" s="179"/>
      <c r="GG905" s="179"/>
      <c r="GH905" s="179"/>
      <c r="GI905" s="179"/>
      <c r="GJ905" s="179"/>
      <c r="GK905" s="179"/>
      <c r="GL905" s="179"/>
      <c r="GM905" s="179"/>
      <c r="GN905" s="179"/>
      <c r="GO905" s="179"/>
      <c r="GP905" s="179"/>
      <c r="GQ905" s="179"/>
      <c r="GR905" s="179"/>
      <c r="GS905" s="179"/>
    </row>
    <row r="906" spans="1:20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79"/>
      <c r="AP906" s="179"/>
      <c r="AQ906" s="179"/>
      <c r="AR906" s="179"/>
      <c r="AS906" s="179"/>
      <c r="AT906" s="179"/>
      <c r="AU906" s="179"/>
      <c r="AV906" s="179"/>
      <c r="AW906" s="179"/>
      <c r="AX906" s="179"/>
      <c r="AY906" s="179"/>
      <c r="AZ906" s="179"/>
      <c r="BA906" s="179"/>
      <c r="BB906" s="179"/>
      <c r="BC906" s="179"/>
      <c r="BD906" s="179"/>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c r="CA906" s="179"/>
      <c r="CB906" s="179"/>
      <c r="CC906" s="179"/>
      <c r="CD906" s="179"/>
      <c r="CE906" s="179"/>
      <c r="CF906" s="179"/>
      <c r="CG906" s="179"/>
      <c r="CH906" s="179"/>
      <c r="CI906" s="179"/>
      <c r="CJ906" s="179"/>
      <c r="CK906" s="179"/>
      <c r="CL906" s="179"/>
      <c r="CM906" s="179"/>
      <c r="CN906" s="179"/>
      <c r="CO906" s="179"/>
      <c r="CP906" s="179"/>
      <c r="CQ906" s="179"/>
      <c r="CR906" s="179"/>
      <c r="CS906" s="179"/>
      <c r="CT906" s="179"/>
      <c r="CU906" s="179"/>
      <c r="CV906" s="179"/>
      <c r="CW906" s="179"/>
      <c r="CX906" s="179"/>
      <c r="CY906" s="179"/>
      <c r="CZ906" s="179"/>
      <c r="DA906" s="179"/>
      <c r="DB906" s="179"/>
      <c r="DC906" s="179"/>
      <c r="DD906" s="179"/>
      <c r="DE906" s="179"/>
      <c r="DF906" s="179"/>
      <c r="DG906" s="179"/>
      <c r="DH906" s="179"/>
      <c r="DI906" s="179"/>
      <c r="DJ906" s="179"/>
      <c r="DK906" s="179"/>
      <c r="DL906" s="179"/>
      <c r="DM906" s="179"/>
      <c r="DN906" s="179"/>
      <c r="DO906" s="179"/>
      <c r="DP906" s="179"/>
      <c r="DQ906" s="179"/>
      <c r="DR906" s="179"/>
      <c r="DS906" s="179"/>
      <c r="DT906" s="179"/>
      <c r="DU906" s="179"/>
      <c r="DV906" s="179"/>
      <c r="DW906" s="179"/>
      <c r="DX906" s="179"/>
      <c r="DY906" s="179"/>
      <c r="DZ906" s="179"/>
      <c r="EA906" s="179"/>
      <c r="EB906" s="179"/>
      <c r="EC906" s="179"/>
      <c r="ED906" s="179"/>
      <c r="EE906" s="179"/>
      <c r="EF906" s="179"/>
      <c r="EG906" s="179"/>
      <c r="EH906" s="179"/>
      <c r="EI906" s="179"/>
      <c r="EJ906" s="179"/>
      <c r="EK906" s="179"/>
      <c r="EL906" s="179"/>
      <c r="EM906" s="179"/>
      <c r="EN906" s="179"/>
      <c r="EO906" s="179"/>
      <c r="EP906" s="179"/>
      <c r="EQ906" s="179"/>
      <c r="ER906" s="179"/>
      <c r="ES906" s="179"/>
      <c r="ET906" s="179"/>
      <c r="EU906" s="179"/>
      <c r="EV906" s="179"/>
      <c r="EW906" s="179"/>
      <c r="EX906" s="179"/>
      <c r="EY906" s="179"/>
      <c r="EZ906" s="179"/>
      <c r="FA906" s="179"/>
      <c r="FB906" s="179"/>
      <c r="FC906" s="179"/>
      <c r="FD906" s="179"/>
      <c r="FE906" s="179"/>
      <c r="FF906" s="179"/>
      <c r="FG906" s="179"/>
      <c r="FH906" s="179"/>
      <c r="FI906" s="179"/>
      <c r="FJ906" s="179"/>
      <c r="FK906" s="179"/>
      <c r="FL906" s="179"/>
      <c r="FM906" s="179"/>
      <c r="FN906" s="179"/>
      <c r="FO906" s="179"/>
      <c r="FP906" s="179"/>
      <c r="FQ906" s="179"/>
      <c r="FR906" s="179"/>
      <c r="FS906" s="179"/>
      <c r="FT906" s="179"/>
      <c r="FU906" s="179"/>
      <c r="FV906" s="179"/>
      <c r="FW906" s="179"/>
      <c r="FX906" s="179"/>
      <c r="FY906" s="179"/>
      <c r="FZ906" s="179"/>
      <c r="GA906" s="179"/>
      <c r="GB906" s="179"/>
      <c r="GC906" s="179"/>
      <c r="GD906" s="179"/>
      <c r="GE906" s="179"/>
      <c r="GF906" s="179"/>
      <c r="GG906" s="179"/>
      <c r="GH906" s="179"/>
      <c r="GI906" s="179"/>
      <c r="GJ906" s="179"/>
      <c r="GK906" s="179"/>
      <c r="GL906" s="179"/>
      <c r="GM906" s="179"/>
      <c r="GN906" s="179"/>
      <c r="GO906" s="179"/>
      <c r="GP906" s="179"/>
      <c r="GQ906" s="179"/>
      <c r="GR906" s="179"/>
      <c r="GS906" s="179"/>
    </row>
    <row r="907" spans="1:20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79"/>
      <c r="AL907" s="179"/>
      <c r="AM907" s="179"/>
      <c r="AN907" s="179"/>
      <c r="AO907" s="179"/>
      <c r="AP907" s="179"/>
      <c r="AQ907" s="179"/>
      <c r="AR907" s="179"/>
      <c r="AS907" s="179"/>
      <c r="AT907" s="179"/>
      <c r="AU907" s="179"/>
      <c r="AV907" s="179"/>
      <c r="AW907" s="179"/>
      <c r="AX907" s="179"/>
      <c r="AY907" s="179"/>
      <c r="AZ907" s="179"/>
      <c r="BA907" s="179"/>
      <c r="BB907" s="179"/>
      <c r="BC907" s="179"/>
      <c r="BD907" s="179"/>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c r="CA907" s="179"/>
      <c r="CB907" s="179"/>
      <c r="CC907" s="179"/>
      <c r="CD907" s="179"/>
      <c r="CE907" s="179"/>
      <c r="CF907" s="179"/>
      <c r="CG907" s="179"/>
      <c r="CH907" s="179"/>
      <c r="CI907" s="179"/>
      <c r="CJ907" s="179"/>
      <c r="CK907" s="179"/>
      <c r="CL907" s="179"/>
      <c r="CM907" s="179"/>
      <c r="CN907" s="179"/>
      <c r="CO907" s="179"/>
      <c r="CP907" s="179"/>
      <c r="CQ907" s="179"/>
      <c r="CR907" s="179"/>
      <c r="CS907" s="179"/>
      <c r="CT907" s="179"/>
      <c r="CU907" s="179"/>
      <c r="CV907" s="179"/>
      <c r="CW907" s="179"/>
      <c r="CX907" s="179"/>
      <c r="CY907" s="179"/>
      <c r="CZ907" s="179"/>
      <c r="DA907" s="179"/>
      <c r="DB907" s="179"/>
      <c r="DC907" s="179"/>
      <c r="DD907" s="179"/>
      <c r="DE907" s="179"/>
      <c r="DF907" s="179"/>
      <c r="DG907" s="179"/>
      <c r="DH907" s="179"/>
      <c r="DI907" s="179"/>
      <c r="DJ907" s="179"/>
      <c r="DK907" s="179"/>
      <c r="DL907" s="179"/>
      <c r="DM907" s="179"/>
      <c r="DN907" s="179"/>
      <c r="DO907" s="179"/>
      <c r="DP907" s="179"/>
      <c r="DQ907" s="179"/>
      <c r="DR907" s="179"/>
      <c r="DS907" s="179"/>
      <c r="DT907" s="179"/>
      <c r="DU907" s="179"/>
      <c r="DV907" s="179"/>
      <c r="DW907" s="179"/>
      <c r="DX907" s="179"/>
      <c r="DY907" s="179"/>
      <c r="DZ907" s="179"/>
      <c r="EA907" s="179"/>
      <c r="EB907" s="179"/>
      <c r="EC907" s="179"/>
      <c r="ED907" s="179"/>
      <c r="EE907" s="179"/>
      <c r="EF907" s="179"/>
      <c r="EG907" s="179"/>
      <c r="EH907" s="179"/>
      <c r="EI907" s="179"/>
      <c r="EJ907" s="179"/>
      <c r="EK907" s="179"/>
      <c r="EL907" s="179"/>
      <c r="EM907" s="179"/>
      <c r="EN907" s="179"/>
      <c r="EO907" s="179"/>
      <c r="EP907" s="179"/>
      <c r="EQ907" s="179"/>
      <c r="ER907" s="179"/>
      <c r="ES907" s="179"/>
      <c r="ET907" s="179"/>
      <c r="EU907" s="179"/>
      <c r="EV907" s="179"/>
      <c r="EW907" s="179"/>
      <c r="EX907" s="179"/>
      <c r="EY907" s="179"/>
      <c r="EZ907" s="179"/>
      <c r="FA907" s="179"/>
      <c r="FB907" s="179"/>
      <c r="FC907" s="179"/>
      <c r="FD907" s="179"/>
      <c r="FE907" s="179"/>
      <c r="FF907" s="179"/>
      <c r="FG907" s="179"/>
      <c r="FH907" s="179"/>
      <c r="FI907" s="179"/>
      <c r="FJ907" s="179"/>
      <c r="FK907" s="179"/>
      <c r="FL907" s="179"/>
      <c r="FM907" s="179"/>
      <c r="FN907" s="179"/>
      <c r="FO907" s="179"/>
      <c r="FP907" s="179"/>
      <c r="FQ907" s="179"/>
      <c r="FR907" s="179"/>
      <c r="FS907" s="179"/>
      <c r="FT907" s="179"/>
      <c r="FU907" s="179"/>
      <c r="FV907" s="179"/>
      <c r="FW907" s="179"/>
      <c r="FX907" s="179"/>
      <c r="FY907" s="179"/>
      <c r="FZ907" s="179"/>
      <c r="GA907" s="179"/>
      <c r="GB907" s="179"/>
      <c r="GC907" s="179"/>
      <c r="GD907" s="179"/>
      <c r="GE907" s="179"/>
      <c r="GF907" s="179"/>
      <c r="GG907" s="179"/>
      <c r="GH907" s="179"/>
      <c r="GI907" s="179"/>
      <c r="GJ907" s="179"/>
      <c r="GK907" s="179"/>
      <c r="GL907" s="179"/>
      <c r="GM907" s="179"/>
      <c r="GN907" s="179"/>
      <c r="GO907" s="179"/>
      <c r="GP907" s="179"/>
      <c r="GQ907" s="179"/>
      <c r="GR907" s="179"/>
      <c r="GS907" s="179"/>
    </row>
    <row r="908" spans="1:20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79"/>
      <c r="AL908" s="179"/>
      <c r="AM908" s="179"/>
      <c r="AN908" s="179"/>
      <c r="AO908" s="179"/>
      <c r="AP908" s="179"/>
      <c r="AQ908" s="179"/>
      <c r="AR908" s="179"/>
      <c r="AS908" s="179"/>
      <c r="AT908" s="179"/>
      <c r="AU908" s="179"/>
      <c r="AV908" s="179"/>
      <c r="AW908" s="179"/>
      <c r="AX908" s="179"/>
      <c r="AY908" s="179"/>
      <c r="AZ908" s="179"/>
      <c r="BA908" s="179"/>
      <c r="BB908" s="179"/>
      <c r="BC908" s="179"/>
      <c r="BD908" s="179"/>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c r="CA908" s="179"/>
      <c r="CB908" s="179"/>
      <c r="CC908" s="179"/>
      <c r="CD908" s="179"/>
      <c r="CE908" s="179"/>
      <c r="CF908" s="179"/>
      <c r="CG908" s="179"/>
      <c r="CH908" s="179"/>
      <c r="CI908" s="179"/>
      <c r="CJ908" s="179"/>
      <c r="CK908" s="179"/>
      <c r="CL908" s="179"/>
      <c r="CM908" s="179"/>
      <c r="CN908" s="179"/>
      <c r="CO908" s="179"/>
      <c r="CP908" s="179"/>
      <c r="CQ908" s="179"/>
      <c r="CR908" s="179"/>
      <c r="CS908" s="179"/>
      <c r="CT908" s="179"/>
      <c r="CU908" s="179"/>
      <c r="CV908" s="179"/>
      <c r="CW908" s="179"/>
      <c r="CX908" s="179"/>
      <c r="CY908" s="179"/>
      <c r="CZ908" s="179"/>
      <c r="DA908" s="179"/>
      <c r="DB908" s="179"/>
      <c r="DC908" s="179"/>
      <c r="DD908" s="179"/>
      <c r="DE908" s="179"/>
      <c r="DF908" s="179"/>
      <c r="DG908" s="179"/>
      <c r="DH908" s="179"/>
      <c r="DI908" s="179"/>
      <c r="DJ908" s="179"/>
      <c r="DK908" s="179"/>
      <c r="DL908" s="179"/>
      <c r="DM908" s="179"/>
      <c r="DN908" s="179"/>
      <c r="DO908" s="179"/>
      <c r="DP908" s="179"/>
      <c r="DQ908" s="179"/>
      <c r="DR908" s="179"/>
      <c r="DS908" s="179"/>
      <c r="DT908" s="179"/>
      <c r="DU908" s="179"/>
      <c r="DV908" s="179"/>
      <c r="DW908" s="179"/>
      <c r="DX908" s="179"/>
      <c r="DY908" s="179"/>
      <c r="DZ908" s="179"/>
      <c r="EA908" s="179"/>
      <c r="EB908" s="179"/>
      <c r="EC908" s="179"/>
      <c r="ED908" s="179"/>
      <c r="EE908" s="179"/>
      <c r="EF908" s="179"/>
      <c r="EG908" s="179"/>
      <c r="EH908" s="179"/>
      <c r="EI908" s="179"/>
      <c r="EJ908" s="179"/>
      <c r="EK908" s="179"/>
      <c r="EL908" s="179"/>
      <c r="EM908" s="179"/>
      <c r="EN908" s="179"/>
      <c r="EO908" s="179"/>
      <c r="EP908" s="179"/>
      <c r="EQ908" s="179"/>
      <c r="ER908" s="179"/>
      <c r="ES908" s="179"/>
      <c r="ET908" s="179"/>
      <c r="EU908" s="179"/>
      <c r="EV908" s="179"/>
      <c r="EW908" s="179"/>
      <c r="EX908" s="179"/>
      <c r="EY908" s="179"/>
      <c r="EZ908" s="179"/>
      <c r="FA908" s="179"/>
      <c r="FB908" s="179"/>
      <c r="FC908" s="179"/>
      <c r="FD908" s="179"/>
      <c r="FE908" s="179"/>
      <c r="FF908" s="179"/>
      <c r="FG908" s="179"/>
      <c r="FH908" s="179"/>
      <c r="FI908" s="179"/>
      <c r="FJ908" s="179"/>
      <c r="FK908" s="179"/>
      <c r="FL908" s="179"/>
      <c r="FM908" s="179"/>
      <c r="FN908" s="179"/>
      <c r="FO908" s="179"/>
      <c r="FP908" s="179"/>
      <c r="FQ908" s="179"/>
      <c r="FR908" s="179"/>
      <c r="FS908" s="179"/>
      <c r="FT908" s="179"/>
      <c r="FU908" s="179"/>
      <c r="FV908" s="179"/>
      <c r="FW908" s="179"/>
      <c r="FX908" s="179"/>
      <c r="FY908" s="179"/>
      <c r="FZ908" s="179"/>
      <c r="GA908" s="179"/>
      <c r="GB908" s="179"/>
      <c r="GC908" s="179"/>
      <c r="GD908" s="179"/>
      <c r="GE908" s="179"/>
      <c r="GF908" s="179"/>
      <c r="GG908" s="179"/>
      <c r="GH908" s="179"/>
      <c r="GI908" s="179"/>
      <c r="GJ908" s="179"/>
      <c r="GK908" s="179"/>
      <c r="GL908" s="179"/>
      <c r="GM908" s="179"/>
      <c r="GN908" s="179"/>
      <c r="GO908" s="179"/>
      <c r="GP908" s="179"/>
      <c r="GQ908" s="179"/>
      <c r="GR908" s="179"/>
      <c r="GS908" s="179"/>
    </row>
    <row r="909" spans="1:20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79"/>
      <c r="AL909" s="179"/>
      <c r="AM909" s="179"/>
      <c r="AN909" s="179"/>
      <c r="AO909" s="179"/>
      <c r="AP909" s="179"/>
      <c r="AQ909" s="179"/>
      <c r="AR909" s="179"/>
      <c r="AS909" s="179"/>
      <c r="AT909" s="179"/>
      <c r="AU909" s="179"/>
      <c r="AV909" s="179"/>
      <c r="AW909" s="179"/>
      <c r="AX909" s="179"/>
      <c r="AY909" s="179"/>
      <c r="AZ909" s="179"/>
      <c r="BA909" s="179"/>
      <c r="BB909" s="179"/>
      <c r="BC909" s="179"/>
      <c r="BD909" s="179"/>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c r="CA909" s="179"/>
      <c r="CB909" s="179"/>
      <c r="CC909" s="179"/>
      <c r="CD909" s="179"/>
      <c r="CE909" s="179"/>
      <c r="CF909" s="179"/>
      <c r="CG909" s="179"/>
      <c r="CH909" s="179"/>
      <c r="CI909" s="179"/>
      <c r="CJ909" s="179"/>
      <c r="CK909" s="179"/>
      <c r="CL909" s="179"/>
      <c r="CM909" s="179"/>
      <c r="CN909" s="179"/>
      <c r="CO909" s="179"/>
      <c r="CP909" s="179"/>
      <c r="CQ909" s="179"/>
      <c r="CR909" s="179"/>
      <c r="CS909" s="179"/>
      <c r="CT909" s="179"/>
      <c r="CU909" s="179"/>
      <c r="CV909" s="179"/>
      <c r="CW909" s="179"/>
      <c r="CX909" s="179"/>
      <c r="CY909" s="179"/>
      <c r="CZ909" s="179"/>
      <c r="DA909" s="179"/>
      <c r="DB909" s="179"/>
      <c r="DC909" s="179"/>
      <c r="DD909" s="179"/>
      <c r="DE909" s="179"/>
      <c r="DF909" s="179"/>
      <c r="DG909" s="179"/>
      <c r="DH909" s="179"/>
      <c r="DI909" s="179"/>
      <c r="DJ909" s="179"/>
      <c r="DK909" s="179"/>
      <c r="DL909" s="179"/>
      <c r="DM909" s="179"/>
      <c r="DN909" s="179"/>
      <c r="DO909" s="179"/>
      <c r="DP909" s="179"/>
      <c r="DQ909" s="179"/>
      <c r="DR909" s="179"/>
      <c r="DS909" s="179"/>
      <c r="DT909" s="179"/>
      <c r="DU909" s="179"/>
      <c r="DV909" s="179"/>
      <c r="DW909" s="179"/>
      <c r="DX909" s="179"/>
      <c r="DY909" s="179"/>
      <c r="DZ909" s="179"/>
      <c r="EA909" s="179"/>
      <c r="EB909" s="179"/>
      <c r="EC909" s="179"/>
      <c r="ED909" s="179"/>
      <c r="EE909" s="179"/>
      <c r="EF909" s="179"/>
      <c r="EG909" s="179"/>
      <c r="EH909" s="179"/>
      <c r="EI909" s="179"/>
      <c r="EJ909" s="179"/>
      <c r="EK909" s="179"/>
      <c r="EL909" s="179"/>
      <c r="EM909" s="179"/>
      <c r="EN909" s="179"/>
      <c r="EO909" s="179"/>
      <c r="EP909" s="179"/>
      <c r="EQ909" s="179"/>
      <c r="ER909" s="179"/>
      <c r="ES909" s="179"/>
      <c r="ET909" s="179"/>
      <c r="EU909" s="179"/>
      <c r="EV909" s="179"/>
      <c r="EW909" s="179"/>
      <c r="EX909" s="179"/>
      <c r="EY909" s="179"/>
      <c r="EZ909" s="179"/>
      <c r="FA909" s="179"/>
      <c r="FB909" s="179"/>
      <c r="FC909" s="179"/>
      <c r="FD909" s="179"/>
      <c r="FE909" s="179"/>
      <c r="FF909" s="179"/>
      <c r="FG909" s="179"/>
      <c r="FH909" s="179"/>
      <c r="FI909" s="179"/>
      <c r="FJ909" s="179"/>
      <c r="FK909" s="179"/>
      <c r="FL909" s="179"/>
      <c r="FM909" s="179"/>
      <c r="FN909" s="179"/>
      <c r="FO909" s="179"/>
      <c r="FP909" s="179"/>
      <c r="FQ909" s="179"/>
      <c r="FR909" s="179"/>
      <c r="FS909" s="179"/>
      <c r="FT909" s="179"/>
      <c r="FU909" s="179"/>
      <c r="FV909" s="179"/>
      <c r="FW909" s="179"/>
      <c r="FX909" s="179"/>
      <c r="FY909" s="179"/>
      <c r="FZ909" s="179"/>
      <c r="GA909" s="179"/>
      <c r="GB909" s="179"/>
      <c r="GC909" s="179"/>
      <c r="GD909" s="179"/>
      <c r="GE909" s="179"/>
      <c r="GF909" s="179"/>
      <c r="GG909" s="179"/>
      <c r="GH909" s="179"/>
      <c r="GI909" s="179"/>
      <c r="GJ909" s="179"/>
      <c r="GK909" s="179"/>
      <c r="GL909" s="179"/>
      <c r="GM909" s="179"/>
      <c r="GN909" s="179"/>
      <c r="GO909" s="179"/>
      <c r="GP909" s="179"/>
      <c r="GQ909" s="179"/>
      <c r="GR909" s="179"/>
      <c r="GS909" s="179"/>
    </row>
    <row r="910" spans="1:20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79"/>
      <c r="AL910" s="179"/>
      <c r="AM910" s="179"/>
      <c r="AN910" s="179"/>
      <c r="AO910" s="179"/>
      <c r="AP910" s="179"/>
      <c r="AQ910" s="179"/>
      <c r="AR910" s="179"/>
      <c r="AS910" s="179"/>
      <c r="AT910" s="179"/>
      <c r="AU910" s="179"/>
      <c r="AV910" s="179"/>
      <c r="AW910" s="179"/>
      <c r="AX910" s="179"/>
      <c r="AY910" s="179"/>
      <c r="AZ910" s="179"/>
      <c r="BA910" s="179"/>
      <c r="BB910" s="179"/>
      <c r="BC910" s="179"/>
      <c r="BD910" s="179"/>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c r="CA910" s="179"/>
      <c r="CB910" s="179"/>
      <c r="CC910" s="179"/>
      <c r="CD910" s="179"/>
      <c r="CE910" s="179"/>
      <c r="CF910" s="179"/>
      <c r="CG910" s="179"/>
      <c r="CH910" s="179"/>
      <c r="CI910" s="179"/>
      <c r="CJ910" s="179"/>
      <c r="CK910" s="179"/>
      <c r="CL910" s="179"/>
      <c r="CM910" s="179"/>
      <c r="CN910" s="179"/>
      <c r="CO910" s="179"/>
      <c r="CP910" s="179"/>
      <c r="CQ910" s="179"/>
      <c r="CR910" s="179"/>
      <c r="CS910" s="179"/>
      <c r="CT910" s="179"/>
      <c r="CU910" s="179"/>
      <c r="CV910" s="179"/>
      <c r="CW910" s="179"/>
      <c r="CX910" s="179"/>
      <c r="CY910" s="179"/>
      <c r="CZ910" s="179"/>
      <c r="DA910" s="179"/>
      <c r="DB910" s="179"/>
      <c r="DC910" s="179"/>
      <c r="DD910" s="179"/>
      <c r="DE910" s="179"/>
      <c r="DF910" s="179"/>
      <c r="DG910" s="179"/>
      <c r="DH910" s="179"/>
      <c r="DI910" s="179"/>
      <c r="DJ910" s="179"/>
      <c r="DK910" s="179"/>
      <c r="DL910" s="179"/>
      <c r="DM910" s="179"/>
      <c r="DN910" s="179"/>
      <c r="DO910" s="179"/>
      <c r="DP910" s="179"/>
      <c r="DQ910" s="179"/>
      <c r="DR910" s="179"/>
      <c r="DS910" s="179"/>
      <c r="DT910" s="179"/>
      <c r="DU910" s="179"/>
      <c r="DV910" s="179"/>
      <c r="DW910" s="179"/>
      <c r="DX910" s="179"/>
      <c r="DY910" s="179"/>
      <c r="DZ910" s="179"/>
      <c r="EA910" s="179"/>
      <c r="EB910" s="179"/>
      <c r="EC910" s="179"/>
      <c r="ED910" s="179"/>
      <c r="EE910" s="179"/>
      <c r="EF910" s="179"/>
      <c r="EG910" s="179"/>
      <c r="EH910" s="179"/>
      <c r="EI910" s="179"/>
      <c r="EJ910" s="179"/>
      <c r="EK910" s="179"/>
      <c r="EL910" s="179"/>
      <c r="EM910" s="179"/>
      <c r="EN910" s="179"/>
      <c r="EO910" s="179"/>
      <c r="EP910" s="179"/>
      <c r="EQ910" s="179"/>
      <c r="ER910" s="179"/>
      <c r="ES910" s="179"/>
      <c r="ET910" s="179"/>
      <c r="EU910" s="179"/>
      <c r="EV910" s="179"/>
      <c r="EW910" s="179"/>
      <c r="EX910" s="179"/>
      <c r="EY910" s="179"/>
      <c r="EZ910" s="179"/>
      <c r="FA910" s="179"/>
      <c r="FB910" s="179"/>
      <c r="FC910" s="179"/>
      <c r="FD910" s="179"/>
      <c r="FE910" s="179"/>
      <c r="FF910" s="179"/>
      <c r="FG910" s="179"/>
      <c r="FH910" s="179"/>
      <c r="FI910" s="179"/>
      <c r="FJ910" s="179"/>
      <c r="FK910" s="179"/>
      <c r="FL910" s="179"/>
      <c r="FM910" s="179"/>
      <c r="FN910" s="179"/>
      <c r="FO910" s="179"/>
      <c r="FP910" s="179"/>
      <c r="FQ910" s="179"/>
      <c r="FR910" s="179"/>
      <c r="FS910" s="179"/>
      <c r="FT910" s="179"/>
      <c r="FU910" s="179"/>
      <c r="FV910" s="179"/>
      <c r="FW910" s="179"/>
      <c r="FX910" s="179"/>
      <c r="FY910" s="179"/>
      <c r="FZ910" s="179"/>
      <c r="GA910" s="179"/>
      <c r="GB910" s="179"/>
      <c r="GC910" s="179"/>
      <c r="GD910" s="179"/>
      <c r="GE910" s="179"/>
      <c r="GF910" s="179"/>
      <c r="GG910" s="179"/>
      <c r="GH910" s="179"/>
      <c r="GI910" s="179"/>
      <c r="GJ910" s="179"/>
      <c r="GK910" s="179"/>
      <c r="GL910" s="179"/>
      <c r="GM910" s="179"/>
      <c r="GN910" s="179"/>
      <c r="GO910" s="179"/>
      <c r="GP910" s="179"/>
      <c r="GQ910" s="179"/>
      <c r="GR910" s="179"/>
      <c r="GS910" s="179"/>
    </row>
    <row r="911" spans="1:20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79"/>
      <c r="AL911" s="179"/>
      <c r="AM911" s="179"/>
      <c r="AN911" s="179"/>
      <c r="AO911" s="179"/>
      <c r="AP911" s="179"/>
      <c r="AQ911" s="179"/>
      <c r="AR911" s="179"/>
      <c r="AS911" s="179"/>
      <c r="AT911" s="179"/>
      <c r="AU911" s="179"/>
      <c r="AV911" s="179"/>
      <c r="AW911" s="179"/>
      <c r="AX911" s="179"/>
      <c r="AY911" s="179"/>
      <c r="AZ911" s="179"/>
      <c r="BA911" s="179"/>
      <c r="BB911" s="179"/>
      <c r="BC911" s="179"/>
      <c r="BD911" s="179"/>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c r="CA911" s="179"/>
      <c r="CB911" s="179"/>
      <c r="CC911" s="179"/>
      <c r="CD911" s="179"/>
      <c r="CE911" s="179"/>
      <c r="CF911" s="179"/>
      <c r="CG911" s="179"/>
      <c r="CH911" s="179"/>
      <c r="CI911" s="179"/>
      <c r="CJ911" s="179"/>
      <c r="CK911" s="179"/>
      <c r="CL911" s="179"/>
      <c r="CM911" s="179"/>
      <c r="CN911" s="179"/>
      <c r="CO911" s="179"/>
      <c r="CP911" s="179"/>
      <c r="CQ911" s="179"/>
      <c r="CR911" s="179"/>
      <c r="CS911" s="179"/>
      <c r="CT911" s="179"/>
      <c r="CU911" s="179"/>
      <c r="CV911" s="179"/>
      <c r="CW911" s="179"/>
      <c r="CX911" s="179"/>
      <c r="CY911" s="179"/>
      <c r="CZ911" s="179"/>
      <c r="DA911" s="179"/>
      <c r="DB911" s="179"/>
      <c r="DC911" s="179"/>
      <c r="DD911" s="179"/>
      <c r="DE911" s="179"/>
      <c r="DF911" s="179"/>
      <c r="DG911" s="179"/>
      <c r="DH911" s="179"/>
      <c r="DI911" s="179"/>
      <c r="DJ911" s="179"/>
      <c r="DK911" s="179"/>
      <c r="DL911" s="179"/>
      <c r="DM911" s="179"/>
      <c r="DN911" s="179"/>
      <c r="DO911" s="179"/>
      <c r="DP911" s="179"/>
      <c r="DQ911" s="179"/>
      <c r="DR911" s="179"/>
      <c r="DS911" s="179"/>
      <c r="DT911" s="179"/>
      <c r="DU911" s="179"/>
      <c r="DV911" s="179"/>
      <c r="DW911" s="179"/>
      <c r="DX911" s="179"/>
      <c r="DY911" s="179"/>
      <c r="DZ911" s="179"/>
      <c r="EA911" s="179"/>
      <c r="EB911" s="179"/>
      <c r="EC911" s="179"/>
      <c r="ED911" s="179"/>
      <c r="EE911" s="179"/>
      <c r="EF911" s="179"/>
      <c r="EG911" s="179"/>
      <c r="EH911" s="179"/>
      <c r="EI911" s="179"/>
      <c r="EJ911" s="179"/>
      <c r="EK911" s="179"/>
      <c r="EL911" s="179"/>
      <c r="EM911" s="179"/>
      <c r="EN911" s="179"/>
      <c r="EO911" s="179"/>
      <c r="EP911" s="179"/>
      <c r="EQ911" s="179"/>
      <c r="ER911" s="179"/>
      <c r="ES911" s="179"/>
      <c r="ET911" s="179"/>
      <c r="EU911" s="179"/>
      <c r="EV911" s="179"/>
      <c r="EW911" s="179"/>
      <c r="EX911" s="179"/>
      <c r="EY911" s="179"/>
      <c r="EZ911" s="179"/>
      <c r="FA911" s="179"/>
      <c r="FB911" s="179"/>
      <c r="FC911" s="179"/>
      <c r="FD911" s="179"/>
      <c r="FE911" s="179"/>
      <c r="FF911" s="179"/>
      <c r="FG911" s="179"/>
      <c r="FH911" s="179"/>
      <c r="FI911" s="179"/>
      <c r="FJ911" s="179"/>
      <c r="FK911" s="179"/>
      <c r="FL911" s="179"/>
      <c r="FM911" s="179"/>
      <c r="FN911" s="179"/>
      <c r="FO911" s="179"/>
      <c r="FP911" s="179"/>
      <c r="FQ911" s="179"/>
      <c r="FR911" s="179"/>
      <c r="FS911" s="179"/>
      <c r="FT911" s="179"/>
      <c r="FU911" s="179"/>
      <c r="FV911" s="179"/>
      <c r="FW911" s="179"/>
      <c r="FX911" s="179"/>
      <c r="FY911" s="179"/>
      <c r="FZ911" s="179"/>
      <c r="GA911" s="179"/>
      <c r="GB911" s="179"/>
      <c r="GC911" s="179"/>
      <c r="GD911" s="179"/>
      <c r="GE911" s="179"/>
      <c r="GF911" s="179"/>
      <c r="GG911" s="179"/>
      <c r="GH911" s="179"/>
      <c r="GI911" s="179"/>
      <c r="GJ911" s="179"/>
      <c r="GK911" s="179"/>
      <c r="GL911" s="179"/>
      <c r="GM911" s="179"/>
      <c r="GN911" s="179"/>
      <c r="GO911" s="179"/>
      <c r="GP911" s="179"/>
      <c r="GQ911" s="179"/>
      <c r="GR911" s="179"/>
      <c r="GS911" s="179"/>
    </row>
    <row r="912" spans="1:20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79"/>
      <c r="AL912" s="179"/>
      <c r="AM912" s="179"/>
      <c r="AN912" s="179"/>
      <c r="AO912" s="179"/>
      <c r="AP912" s="179"/>
      <c r="AQ912" s="179"/>
      <c r="AR912" s="179"/>
      <c r="AS912" s="179"/>
      <c r="AT912" s="179"/>
      <c r="AU912" s="179"/>
      <c r="AV912" s="179"/>
      <c r="AW912" s="179"/>
      <c r="AX912" s="179"/>
      <c r="AY912" s="179"/>
      <c r="AZ912" s="179"/>
      <c r="BA912" s="179"/>
      <c r="BB912" s="179"/>
      <c r="BC912" s="179"/>
      <c r="BD912" s="179"/>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c r="CA912" s="179"/>
      <c r="CB912" s="179"/>
      <c r="CC912" s="179"/>
      <c r="CD912" s="179"/>
      <c r="CE912" s="179"/>
      <c r="CF912" s="179"/>
      <c r="CG912" s="179"/>
      <c r="CH912" s="179"/>
      <c r="CI912" s="179"/>
      <c r="CJ912" s="179"/>
      <c r="CK912" s="179"/>
      <c r="CL912" s="179"/>
      <c r="CM912" s="179"/>
      <c r="CN912" s="179"/>
      <c r="CO912" s="179"/>
      <c r="CP912" s="179"/>
      <c r="CQ912" s="179"/>
      <c r="CR912" s="179"/>
      <c r="CS912" s="179"/>
      <c r="CT912" s="179"/>
      <c r="CU912" s="179"/>
      <c r="CV912" s="179"/>
      <c r="CW912" s="179"/>
      <c r="CX912" s="179"/>
      <c r="CY912" s="179"/>
      <c r="CZ912" s="179"/>
      <c r="DA912" s="179"/>
      <c r="DB912" s="179"/>
      <c r="DC912" s="179"/>
      <c r="DD912" s="179"/>
      <c r="DE912" s="179"/>
      <c r="DF912" s="179"/>
      <c r="DG912" s="179"/>
      <c r="DH912" s="179"/>
      <c r="DI912" s="179"/>
      <c r="DJ912" s="179"/>
      <c r="DK912" s="179"/>
      <c r="DL912" s="179"/>
      <c r="DM912" s="179"/>
      <c r="DN912" s="179"/>
      <c r="DO912" s="179"/>
      <c r="DP912" s="179"/>
      <c r="DQ912" s="179"/>
      <c r="DR912" s="179"/>
      <c r="DS912" s="179"/>
      <c r="DT912" s="179"/>
      <c r="DU912" s="179"/>
      <c r="DV912" s="179"/>
      <c r="DW912" s="179"/>
      <c r="DX912" s="179"/>
      <c r="DY912" s="179"/>
      <c r="DZ912" s="179"/>
      <c r="EA912" s="179"/>
      <c r="EB912" s="179"/>
      <c r="EC912" s="179"/>
      <c r="ED912" s="179"/>
      <c r="EE912" s="179"/>
      <c r="EF912" s="179"/>
      <c r="EG912" s="179"/>
      <c r="EH912" s="179"/>
      <c r="EI912" s="179"/>
      <c r="EJ912" s="179"/>
      <c r="EK912" s="179"/>
      <c r="EL912" s="179"/>
      <c r="EM912" s="179"/>
      <c r="EN912" s="179"/>
      <c r="EO912" s="179"/>
      <c r="EP912" s="179"/>
      <c r="EQ912" s="179"/>
      <c r="ER912" s="179"/>
      <c r="ES912" s="179"/>
      <c r="ET912" s="179"/>
      <c r="EU912" s="179"/>
      <c r="EV912" s="179"/>
      <c r="EW912" s="179"/>
      <c r="EX912" s="179"/>
      <c r="EY912" s="179"/>
      <c r="EZ912" s="179"/>
      <c r="FA912" s="179"/>
      <c r="FB912" s="179"/>
      <c r="FC912" s="179"/>
      <c r="FD912" s="179"/>
      <c r="FE912" s="179"/>
      <c r="FF912" s="179"/>
      <c r="FG912" s="179"/>
      <c r="FH912" s="179"/>
      <c r="FI912" s="179"/>
      <c r="FJ912" s="179"/>
      <c r="FK912" s="179"/>
      <c r="FL912" s="179"/>
      <c r="FM912" s="179"/>
      <c r="FN912" s="179"/>
      <c r="FO912" s="179"/>
      <c r="FP912" s="179"/>
      <c r="FQ912" s="179"/>
      <c r="FR912" s="179"/>
      <c r="FS912" s="179"/>
      <c r="FT912" s="179"/>
      <c r="FU912" s="179"/>
      <c r="FV912" s="179"/>
      <c r="FW912" s="179"/>
      <c r="FX912" s="179"/>
      <c r="FY912" s="179"/>
      <c r="FZ912" s="179"/>
      <c r="GA912" s="179"/>
      <c r="GB912" s="179"/>
      <c r="GC912" s="179"/>
      <c r="GD912" s="179"/>
      <c r="GE912" s="179"/>
      <c r="GF912" s="179"/>
      <c r="GG912" s="179"/>
      <c r="GH912" s="179"/>
      <c r="GI912" s="179"/>
      <c r="GJ912" s="179"/>
      <c r="GK912" s="179"/>
      <c r="GL912" s="179"/>
      <c r="GM912" s="179"/>
      <c r="GN912" s="179"/>
      <c r="GO912" s="179"/>
      <c r="GP912" s="179"/>
      <c r="GQ912" s="179"/>
      <c r="GR912" s="179"/>
      <c r="GS912" s="179"/>
    </row>
    <row r="913" spans="1:20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79"/>
      <c r="AL913" s="179"/>
      <c r="AM913" s="179"/>
      <c r="AN913" s="179"/>
      <c r="AO913" s="179"/>
      <c r="AP913" s="179"/>
      <c r="AQ913" s="179"/>
      <c r="AR913" s="179"/>
      <c r="AS913" s="179"/>
      <c r="AT913" s="179"/>
      <c r="AU913" s="179"/>
      <c r="AV913" s="179"/>
      <c r="AW913" s="179"/>
      <c r="AX913" s="179"/>
      <c r="AY913" s="179"/>
      <c r="AZ913" s="179"/>
      <c r="BA913" s="179"/>
      <c r="BB913" s="179"/>
      <c r="BC913" s="179"/>
      <c r="BD913" s="179"/>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c r="CA913" s="179"/>
      <c r="CB913" s="179"/>
      <c r="CC913" s="179"/>
      <c r="CD913" s="179"/>
      <c r="CE913" s="179"/>
      <c r="CF913" s="179"/>
      <c r="CG913" s="179"/>
      <c r="CH913" s="179"/>
      <c r="CI913" s="179"/>
      <c r="CJ913" s="179"/>
      <c r="CK913" s="179"/>
      <c r="CL913" s="179"/>
      <c r="CM913" s="179"/>
      <c r="CN913" s="179"/>
      <c r="CO913" s="179"/>
      <c r="CP913" s="179"/>
      <c r="CQ913" s="179"/>
      <c r="CR913" s="179"/>
      <c r="CS913" s="179"/>
      <c r="CT913" s="179"/>
      <c r="CU913" s="179"/>
      <c r="CV913" s="179"/>
      <c r="CW913" s="179"/>
      <c r="CX913" s="179"/>
      <c r="CY913" s="179"/>
      <c r="CZ913" s="179"/>
      <c r="DA913" s="179"/>
      <c r="DB913" s="179"/>
      <c r="DC913" s="179"/>
      <c r="DD913" s="179"/>
      <c r="DE913" s="179"/>
      <c r="DF913" s="179"/>
      <c r="DG913" s="179"/>
      <c r="DH913" s="179"/>
      <c r="DI913" s="179"/>
      <c r="DJ913" s="179"/>
      <c r="DK913" s="179"/>
      <c r="DL913" s="179"/>
      <c r="DM913" s="179"/>
      <c r="DN913" s="179"/>
      <c r="DO913" s="179"/>
      <c r="DP913" s="179"/>
      <c r="DQ913" s="179"/>
      <c r="DR913" s="179"/>
      <c r="DS913" s="179"/>
      <c r="DT913" s="179"/>
      <c r="DU913" s="179"/>
      <c r="DV913" s="179"/>
      <c r="DW913" s="179"/>
      <c r="DX913" s="179"/>
      <c r="DY913" s="179"/>
      <c r="DZ913" s="179"/>
      <c r="EA913" s="179"/>
      <c r="EB913" s="179"/>
      <c r="EC913" s="179"/>
      <c r="ED913" s="179"/>
      <c r="EE913" s="179"/>
      <c r="EF913" s="179"/>
      <c r="EG913" s="179"/>
      <c r="EH913" s="179"/>
      <c r="EI913" s="179"/>
      <c r="EJ913" s="179"/>
      <c r="EK913" s="179"/>
      <c r="EL913" s="179"/>
      <c r="EM913" s="179"/>
      <c r="EN913" s="179"/>
      <c r="EO913" s="179"/>
      <c r="EP913" s="179"/>
      <c r="EQ913" s="179"/>
      <c r="ER913" s="179"/>
      <c r="ES913" s="179"/>
      <c r="ET913" s="179"/>
      <c r="EU913" s="179"/>
      <c r="EV913" s="179"/>
      <c r="EW913" s="179"/>
      <c r="EX913" s="179"/>
      <c r="EY913" s="179"/>
      <c r="EZ913" s="179"/>
      <c r="FA913" s="179"/>
      <c r="FB913" s="179"/>
      <c r="FC913" s="179"/>
      <c r="FD913" s="179"/>
      <c r="FE913" s="179"/>
      <c r="FF913" s="179"/>
      <c r="FG913" s="179"/>
      <c r="FH913" s="179"/>
      <c r="FI913" s="179"/>
      <c r="FJ913" s="179"/>
      <c r="FK913" s="179"/>
      <c r="FL913" s="179"/>
      <c r="FM913" s="179"/>
      <c r="FN913" s="179"/>
      <c r="FO913" s="179"/>
      <c r="FP913" s="179"/>
      <c r="FQ913" s="179"/>
      <c r="FR913" s="179"/>
      <c r="FS913" s="179"/>
      <c r="FT913" s="179"/>
      <c r="FU913" s="179"/>
      <c r="FV913" s="179"/>
      <c r="FW913" s="179"/>
      <c r="FX913" s="179"/>
      <c r="FY913" s="179"/>
      <c r="FZ913" s="179"/>
      <c r="GA913" s="179"/>
      <c r="GB913" s="179"/>
      <c r="GC913" s="179"/>
      <c r="GD913" s="179"/>
      <c r="GE913" s="179"/>
      <c r="GF913" s="179"/>
      <c r="GG913" s="179"/>
      <c r="GH913" s="179"/>
      <c r="GI913" s="179"/>
      <c r="GJ913" s="179"/>
      <c r="GK913" s="179"/>
      <c r="GL913" s="179"/>
      <c r="GM913" s="179"/>
      <c r="GN913" s="179"/>
      <c r="GO913" s="179"/>
      <c r="GP913" s="179"/>
      <c r="GQ913" s="179"/>
      <c r="GR913" s="179"/>
      <c r="GS913" s="179"/>
    </row>
    <row r="914" spans="1:20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79"/>
      <c r="AL914" s="179"/>
      <c r="AM914" s="179"/>
      <c r="AN914" s="179"/>
      <c r="AO914" s="179"/>
      <c r="AP914" s="179"/>
      <c r="AQ914" s="179"/>
      <c r="AR914" s="179"/>
      <c r="AS914" s="179"/>
      <c r="AT914" s="179"/>
      <c r="AU914" s="179"/>
      <c r="AV914" s="179"/>
      <c r="AW914" s="179"/>
      <c r="AX914" s="179"/>
      <c r="AY914" s="179"/>
      <c r="AZ914" s="179"/>
      <c r="BA914" s="179"/>
      <c r="BB914" s="179"/>
      <c r="BC914" s="179"/>
      <c r="BD914" s="179"/>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c r="CA914" s="179"/>
      <c r="CB914" s="179"/>
      <c r="CC914" s="179"/>
      <c r="CD914" s="179"/>
      <c r="CE914" s="179"/>
      <c r="CF914" s="179"/>
      <c r="CG914" s="179"/>
      <c r="CH914" s="179"/>
      <c r="CI914" s="179"/>
      <c r="CJ914" s="179"/>
      <c r="CK914" s="179"/>
      <c r="CL914" s="179"/>
      <c r="CM914" s="179"/>
      <c r="CN914" s="179"/>
      <c r="CO914" s="179"/>
      <c r="CP914" s="179"/>
      <c r="CQ914" s="179"/>
      <c r="CR914" s="179"/>
      <c r="CS914" s="179"/>
      <c r="CT914" s="179"/>
      <c r="CU914" s="179"/>
      <c r="CV914" s="179"/>
      <c r="CW914" s="179"/>
      <c r="CX914" s="179"/>
      <c r="CY914" s="179"/>
      <c r="CZ914" s="179"/>
      <c r="DA914" s="179"/>
      <c r="DB914" s="179"/>
      <c r="DC914" s="179"/>
      <c r="DD914" s="179"/>
      <c r="DE914" s="179"/>
      <c r="DF914" s="179"/>
      <c r="DG914" s="179"/>
      <c r="DH914" s="179"/>
      <c r="DI914" s="179"/>
      <c r="DJ914" s="179"/>
      <c r="DK914" s="179"/>
      <c r="DL914" s="179"/>
      <c r="DM914" s="179"/>
      <c r="DN914" s="179"/>
      <c r="DO914" s="179"/>
      <c r="DP914" s="179"/>
      <c r="DQ914" s="179"/>
      <c r="DR914" s="179"/>
      <c r="DS914" s="179"/>
      <c r="DT914" s="179"/>
      <c r="DU914" s="179"/>
      <c r="DV914" s="179"/>
      <c r="DW914" s="179"/>
      <c r="DX914" s="179"/>
      <c r="DY914" s="179"/>
      <c r="DZ914" s="179"/>
      <c r="EA914" s="179"/>
      <c r="EB914" s="179"/>
      <c r="EC914" s="179"/>
      <c r="ED914" s="179"/>
      <c r="EE914" s="179"/>
      <c r="EF914" s="179"/>
      <c r="EG914" s="179"/>
      <c r="EH914" s="179"/>
      <c r="EI914" s="179"/>
      <c r="EJ914" s="179"/>
      <c r="EK914" s="179"/>
      <c r="EL914" s="179"/>
      <c r="EM914" s="179"/>
      <c r="EN914" s="179"/>
      <c r="EO914" s="179"/>
      <c r="EP914" s="179"/>
      <c r="EQ914" s="179"/>
      <c r="ER914" s="179"/>
      <c r="ES914" s="179"/>
      <c r="ET914" s="179"/>
      <c r="EU914" s="179"/>
      <c r="EV914" s="179"/>
      <c r="EW914" s="179"/>
      <c r="EX914" s="179"/>
      <c r="EY914" s="179"/>
      <c r="EZ914" s="179"/>
      <c r="FA914" s="179"/>
      <c r="FB914" s="179"/>
      <c r="FC914" s="179"/>
      <c r="FD914" s="179"/>
      <c r="FE914" s="179"/>
      <c r="FF914" s="179"/>
      <c r="FG914" s="179"/>
      <c r="FH914" s="179"/>
      <c r="FI914" s="179"/>
      <c r="FJ914" s="179"/>
      <c r="FK914" s="179"/>
      <c r="FL914" s="179"/>
      <c r="FM914" s="179"/>
      <c r="FN914" s="179"/>
      <c r="FO914" s="179"/>
      <c r="FP914" s="179"/>
      <c r="FQ914" s="179"/>
      <c r="FR914" s="179"/>
      <c r="FS914" s="179"/>
      <c r="FT914" s="179"/>
      <c r="FU914" s="179"/>
      <c r="FV914" s="179"/>
      <c r="FW914" s="179"/>
      <c r="FX914" s="179"/>
      <c r="FY914" s="179"/>
      <c r="FZ914" s="179"/>
      <c r="GA914" s="179"/>
      <c r="GB914" s="179"/>
      <c r="GC914" s="179"/>
      <c r="GD914" s="179"/>
      <c r="GE914" s="179"/>
      <c r="GF914" s="179"/>
      <c r="GG914" s="179"/>
      <c r="GH914" s="179"/>
      <c r="GI914" s="179"/>
      <c r="GJ914" s="179"/>
      <c r="GK914" s="179"/>
      <c r="GL914" s="179"/>
      <c r="GM914" s="179"/>
      <c r="GN914" s="179"/>
      <c r="GO914" s="179"/>
      <c r="GP914" s="179"/>
      <c r="GQ914" s="179"/>
      <c r="GR914" s="179"/>
      <c r="GS914" s="179"/>
    </row>
    <row r="915" spans="1:20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79"/>
      <c r="AP915" s="179"/>
      <c r="AQ915" s="179"/>
      <c r="AR915" s="179"/>
      <c r="AS915" s="179"/>
      <c r="AT915" s="179"/>
      <c r="AU915" s="179"/>
      <c r="AV915" s="179"/>
      <c r="AW915" s="179"/>
      <c r="AX915" s="179"/>
      <c r="AY915" s="179"/>
      <c r="AZ915" s="179"/>
      <c r="BA915" s="179"/>
      <c r="BB915" s="179"/>
      <c r="BC915" s="179"/>
      <c r="BD915" s="179"/>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c r="CA915" s="179"/>
      <c r="CB915" s="179"/>
      <c r="CC915" s="179"/>
      <c r="CD915" s="179"/>
      <c r="CE915" s="179"/>
      <c r="CF915" s="179"/>
      <c r="CG915" s="179"/>
      <c r="CH915" s="179"/>
      <c r="CI915" s="179"/>
      <c r="CJ915" s="179"/>
      <c r="CK915" s="179"/>
      <c r="CL915" s="179"/>
      <c r="CM915" s="179"/>
      <c r="CN915" s="179"/>
      <c r="CO915" s="179"/>
      <c r="CP915" s="179"/>
      <c r="CQ915" s="179"/>
      <c r="CR915" s="179"/>
      <c r="CS915" s="179"/>
      <c r="CT915" s="179"/>
      <c r="CU915" s="179"/>
      <c r="CV915" s="179"/>
      <c r="CW915" s="179"/>
      <c r="CX915" s="179"/>
      <c r="CY915" s="179"/>
      <c r="CZ915" s="179"/>
      <c r="DA915" s="179"/>
      <c r="DB915" s="179"/>
      <c r="DC915" s="179"/>
      <c r="DD915" s="179"/>
      <c r="DE915" s="179"/>
      <c r="DF915" s="179"/>
      <c r="DG915" s="179"/>
      <c r="DH915" s="179"/>
      <c r="DI915" s="179"/>
      <c r="DJ915" s="179"/>
      <c r="DK915" s="179"/>
      <c r="DL915" s="179"/>
      <c r="DM915" s="179"/>
      <c r="DN915" s="179"/>
      <c r="DO915" s="179"/>
      <c r="DP915" s="179"/>
      <c r="DQ915" s="179"/>
      <c r="DR915" s="179"/>
      <c r="DS915" s="179"/>
      <c r="DT915" s="179"/>
      <c r="DU915" s="179"/>
      <c r="DV915" s="179"/>
      <c r="DW915" s="179"/>
      <c r="DX915" s="179"/>
      <c r="DY915" s="179"/>
      <c r="DZ915" s="179"/>
      <c r="EA915" s="179"/>
      <c r="EB915" s="179"/>
      <c r="EC915" s="179"/>
      <c r="ED915" s="179"/>
      <c r="EE915" s="179"/>
      <c r="EF915" s="179"/>
      <c r="EG915" s="179"/>
      <c r="EH915" s="179"/>
      <c r="EI915" s="179"/>
      <c r="EJ915" s="179"/>
      <c r="EK915" s="179"/>
      <c r="EL915" s="179"/>
      <c r="EM915" s="179"/>
      <c r="EN915" s="179"/>
      <c r="EO915" s="179"/>
      <c r="EP915" s="179"/>
      <c r="EQ915" s="179"/>
      <c r="ER915" s="179"/>
      <c r="ES915" s="179"/>
      <c r="ET915" s="179"/>
      <c r="EU915" s="179"/>
      <c r="EV915" s="179"/>
      <c r="EW915" s="179"/>
      <c r="EX915" s="179"/>
      <c r="EY915" s="179"/>
      <c r="EZ915" s="179"/>
      <c r="FA915" s="179"/>
      <c r="FB915" s="179"/>
      <c r="FC915" s="179"/>
      <c r="FD915" s="179"/>
      <c r="FE915" s="179"/>
      <c r="FF915" s="179"/>
      <c r="FG915" s="179"/>
      <c r="FH915" s="179"/>
      <c r="FI915" s="179"/>
      <c r="FJ915" s="179"/>
      <c r="FK915" s="179"/>
      <c r="FL915" s="179"/>
      <c r="FM915" s="179"/>
      <c r="FN915" s="179"/>
      <c r="FO915" s="179"/>
      <c r="FP915" s="179"/>
      <c r="FQ915" s="179"/>
      <c r="FR915" s="179"/>
      <c r="FS915" s="179"/>
      <c r="FT915" s="179"/>
      <c r="FU915" s="179"/>
      <c r="FV915" s="179"/>
      <c r="FW915" s="179"/>
      <c r="FX915" s="179"/>
      <c r="FY915" s="179"/>
      <c r="FZ915" s="179"/>
      <c r="GA915" s="179"/>
      <c r="GB915" s="179"/>
      <c r="GC915" s="179"/>
      <c r="GD915" s="179"/>
      <c r="GE915" s="179"/>
      <c r="GF915" s="179"/>
      <c r="GG915" s="179"/>
      <c r="GH915" s="179"/>
      <c r="GI915" s="179"/>
      <c r="GJ915" s="179"/>
      <c r="GK915" s="179"/>
      <c r="GL915" s="179"/>
      <c r="GM915" s="179"/>
      <c r="GN915" s="179"/>
      <c r="GO915" s="179"/>
      <c r="GP915" s="179"/>
      <c r="GQ915" s="179"/>
      <c r="GR915" s="179"/>
      <c r="GS915" s="179"/>
    </row>
    <row r="916" spans="1:20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79"/>
      <c r="AL916" s="179"/>
      <c r="AM916" s="179"/>
      <c r="AN916" s="179"/>
      <c r="AO916" s="179"/>
      <c r="AP916" s="179"/>
      <c r="AQ916" s="179"/>
      <c r="AR916" s="179"/>
      <c r="AS916" s="179"/>
      <c r="AT916" s="179"/>
      <c r="AU916" s="179"/>
      <c r="AV916" s="179"/>
      <c r="AW916" s="179"/>
      <c r="AX916" s="179"/>
      <c r="AY916" s="179"/>
      <c r="AZ916" s="179"/>
      <c r="BA916" s="179"/>
      <c r="BB916" s="179"/>
      <c r="BC916" s="179"/>
      <c r="BD916" s="179"/>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c r="CA916" s="179"/>
      <c r="CB916" s="179"/>
      <c r="CC916" s="179"/>
      <c r="CD916" s="179"/>
      <c r="CE916" s="179"/>
      <c r="CF916" s="179"/>
      <c r="CG916" s="179"/>
      <c r="CH916" s="179"/>
      <c r="CI916" s="179"/>
      <c r="CJ916" s="179"/>
      <c r="CK916" s="179"/>
      <c r="CL916" s="179"/>
      <c r="CM916" s="179"/>
      <c r="CN916" s="179"/>
      <c r="CO916" s="179"/>
      <c r="CP916" s="179"/>
      <c r="CQ916" s="179"/>
      <c r="CR916" s="179"/>
      <c r="CS916" s="179"/>
      <c r="CT916" s="179"/>
      <c r="CU916" s="179"/>
      <c r="CV916" s="179"/>
      <c r="CW916" s="179"/>
      <c r="CX916" s="179"/>
      <c r="CY916" s="179"/>
      <c r="CZ916" s="179"/>
      <c r="DA916" s="179"/>
      <c r="DB916" s="179"/>
      <c r="DC916" s="179"/>
      <c r="DD916" s="179"/>
      <c r="DE916" s="179"/>
      <c r="DF916" s="179"/>
      <c r="DG916" s="179"/>
      <c r="DH916" s="179"/>
      <c r="DI916" s="179"/>
      <c r="DJ916" s="179"/>
      <c r="DK916" s="179"/>
      <c r="DL916" s="179"/>
      <c r="DM916" s="179"/>
      <c r="DN916" s="179"/>
      <c r="DO916" s="179"/>
      <c r="DP916" s="179"/>
      <c r="DQ916" s="179"/>
      <c r="DR916" s="179"/>
      <c r="DS916" s="179"/>
      <c r="DT916" s="179"/>
      <c r="DU916" s="179"/>
      <c r="DV916" s="179"/>
      <c r="DW916" s="179"/>
      <c r="DX916" s="179"/>
      <c r="DY916" s="179"/>
      <c r="DZ916" s="179"/>
      <c r="EA916" s="179"/>
      <c r="EB916" s="179"/>
      <c r="EC916" s="179"/>
      <c r="ED916" s="179"/>
      <c r="EE916" s="179"/>
      <c r="EF916" s="179"/>
      <c r="EG916" s="179"/>
      <c r="EH916" s="179"/>
      <c r="EI916" s="179"/>
      <c r="EJ916" s="179"/>
      <c r="EK916" s="179"/>
      <c r="EL916" s="179"/>
      <c r="EM916" s="179"/>
      <c r="EN916" s="179"/>
      <c r="EO916" s="179"/>
      <c r="EP916" s="179"/>
      <c r="EQ916" s="179"/>
      <c r="ER916" s="179"/>
      <c r="ES916" s="179"/>
      <c r="ET916" s="179"/>
      <c r="EU916" s="179"/>
      <c r="EV916" s="179"/>
      <c r="EW916" s="179"/>
      <c r="EX916" s="179"/>
      <c r="EY916" s="179"/>
      <c r="EZ916" s="179"/>
      <c r="FA916" s="179"/>
      <c r="FB916" s="179"/>
      <c r="FC916" s="179"/>
      <c r="FD916" s="179"/>
      <c r="FE916" s="179"/>
      <c r="FF916" s="179"/>
      <c r="FG916" s="179"/>
      <c r="FH916" s="179"/>
      <c r="FI916" s="179"/>
      <c r="FJ916" s="179"/>
      <c r="FK916" s="179"/>
      <c r="FL916" s="179"/>
      <c r="FM916" s="179"/>
      <c r="FN916" s="179"/>
      <c r="FO916" s="179"/>
      <c r="FP916" s="179"/>
      <c r="FQ916" s="179"/>
      <c r="FR916" s="179"/>
      <c r="FS916" s="179"/>
      <c r="FT916" s="179"/>
      <c r="FU916" s="179"/>
      <c r="FV916" s="179"/>
      <c r="FW916" s="179"/>
      <c r="FX916" s="179"/>
      <c r="FY916" s="179"/>
      <c r="FZ916" s="179"/>
      <c r="GA916" s="179"/>
      <c r="GB916" s="179"/>
      <c r="GC916" s="179"/>
      <c r="GD916" s="179"/>
      <c r="GE916" s="179"/>
      <c r="GF916" s="179"/>
      <c r="GG916" s="179"/>
      <c r="GH916" s="179"/>
      <c r="GI916" s="179"/>
      <c r="GJ916" s="179"/>
      <c r="GK916" s="179"/>
      <c r="GL916" s="179"/>
      <c r="GM916" s="179"/>
      <c r="GN916" s="179"/>
      <c r="GO916" s="179"/>
      <c r="GP916" s="179"/>
      <c r="GQ916" s="179"/>
      <c r="GR916" s="179"/>
      <c r="GS916" s="179"/>
    </row>
    <row r="917" spans="1:20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79"/>
      <c r="AL917" s="179"/>
      <c r="AM917" s="179"/>
      <c r="AN917" s="179"/>
      <c r="AO917" s="179"/>
      <c r="AP917" s="179"/>
      <c r="AQ917" s="179"/>
      <c r="AR917" s="179"/>
      <c r="AS917" s="179"/>
      <c r="AT917" s="179"/>
      <c r="AU917" s="179"/>
      <c r="AV917" s="179"/>
      <c r="AW917" s="179"/>
      <c r="AX917" s="179"/>
      <c r="AY917" s="179"/>
      <c r="AZ917" s="179"/>
      <c r="BA917" s="179"/>
      <c r="BB917" s="179"/>
      <c r="BC917" s="179"/>
      <c r="BD917" s="179"/>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c r="CA917" s="179"/>
      <c r="CB917" s="179"/>
      <c r="CC917" s="179"/>
      <c r="CD917" s="179"/>
      <c r="CE917" s="179"/>
      <c r="CF917" s="179"/>
      <c r="CG917" s="179"/>
      <c r="CH917" s="179"/>
      <c r="CI917" s="179"/>
      <c r="CJ917" s="179"/>
      <c r="CK917" s="179"/>
      <c r="CL917" s="179"/>
      <c r="CM917" s="179"/>
      <c r="CN917" s="179"/>
      <c r="CO917" s="179"/>
      <c r="CP917" s="179"/>
      <c r="CQ917" s="179"/>
      <c r="CR917" s="179"/>
      <c r="CS917" s="179"/>
      <c r="CT917" s="179"/>
      <c r="CU917" s="179"/>
      <c r="CV917" s="179"/>
      <c r="CW917" s="179"/>
      <c r="CX917" s="179"/>
      <c r="CY917" s="179"/>
      <c r="CZ917" s="179"/>
      <c r="DA917" s="179"/>
      <c r="DB917" s="179"/>
      <c r="DC917" s="179"/>
      <c r="DD917" s="179"/>
      <c r="DE917" s="179"/>
      <c r="DF917" s="179"/>
      <c r="DG917" s="179"/>
      <c r="DH917" s="179"/>
      <c r="DI917" s="179"/>
      <c r="DJ917" s="179"/>
      <c r="DK917" s="179"/>
      <c r="DL917" s="179"/>
      <c r="DM917" s="179"/>
      <c r="DN917" s="179"/>
      <c r="DO917" s="179"/>
      <c r="DP917" s="179"/>
      <c r="DQ917" s="179"/>
      <c r="DR917" s="179"/>
      <c r="DS917" s="179"/>
      <c r="DT917" s="179"/>
      <c r="DU917" s="179"/>
      <c r="DV917" s="179"/>
      <c r="DW917" s="179"/>
      <c r="DX917" s="179"/>
      <c r="DY917" s="179"/>
      <c r="DZ917" s="179"/>
      <c r="EA917" s="179"/>
      <c r="EB917" s="179"/>
      <c r="EC917" s="179"/>
      <c r="ED917" s="179"/>
      <c r="EE917" s="179"/>
      <c r="EF917" s="179"/>
      <c r="EG917" s="179"/>
      <c r="EH917" s="179"/>
      <c r="EI917" s="179"/>
      <c r="EJ917" s="179"/>
      <c r="EK917" s="179"/>
      <c r="EL917" s="179"/>
      <c r="EM917" s="179"/>
      <c r="EN917" s="179"/>
      <c r="EO917" s="179"/>
      <c r="EP917" s="179"/>
      <c r="EQ917" s="179"/>
      <c r="ER917" s="179"/>
      <c r="ES917" s="179"/>
      <c r="ET917" s="179"/>
      <c r="EU917" s="179"/>
      <c r="EV917" s="179"/>
      <c r="EW917" s="179"/>
      <c r="EX917" s="179"/>
      <c r="EY917" s="179"/>
      <c r="EZ917" s="179"/>
      <c r="FA917" s="179"/>
      <c r="FB917" s="179"/>
      <c r="FC917" s="179"/>
      <c r="FD917" s="179"/>
      <c r="FE917" s="179"/>
      <c r="FF917" s="179"/>
      <c r="FG917" s="179"/>
      <c r="FH917" s="179"/>
      <c r="FI917" s="179"/>
      <c r="FJ917" s="179"/>
      <c r="FK917" s="179"/>
      <c r="FL917" s="179"/>
      <c r="FM917" s="179"/>
      <c r="FN917" s="179"/>
      <c r="FO917" s="179"/>
      <c r="FP917" s="179"/>
      <c r="FQ917" s="179"/>
      <c r="FR917" s="179"/>
      <c r="FS917" s="179"/>
      <c r="FT917" s="179"/>
      <c r="FU917" s="179"/>
      <c r="FV917" s="179"/>
      <c r="FW917" s="179"/>
      <c r="FX917" s="179"/>
      <c r="FY917" s="179"/>
      <c r="FZ917" s="179"/>
      <c r="GA917" s="179"/>
      <c r="GB917" s="179"/>
      <c r="GC917" s="179"/>
      <c r="GD917" s="179"/>
      <c r="GE917" s="179"/>
      <c r="GF917" s="179"/>
      <c r="GG917" s="179"/>
      <c r="GH917" s="179"/>
      <c r="GI917" s="179"/>
      <c r="GJ917" s="179"/>
      <c r="GK917" s="179"/>
      <c r="GL917" s="179"/>
      <c r="GM917" s="179"/>
      <c r="GN917" s="179"/>
      <c r="GO917" s="179"/>
      <c r="GP917" s="179"/>
      <c r="GQ917" s="179"/>
      <c r="GR917" s="179"/>
      <c r="GS917" s="179"/>
    </row>
    <row r="918" spans="1:20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79"/>
      <c r="AL918" s="179"/>
      <c r="AM918" s="179"/>
      <c r="AN918" s="179"/>
      <c r="AO918" s="179"/>
      <c r="AP918" s="179"/>
      <c r="AQ918" s="179"/>
      <c r="AR918" s="179"/>
      <c r="AS918" s="179"/>
      <c r="AT918" s="179"/>
      <c r="AU918" s="179"/>
      <c r="AV918" s="179"/>
      <c r="AW918" s="179"/>
      <c r="AX918" s="179"/>
      <c r="AY918" s="179"/>
      <c r="AZ918" s="179"/>
      <c r="BA918" s="179"/>
      <c r="BB918" s="179"/>
      <c r="BC918" s="179"/>
      <c r="BD918" s="179"/>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c r="CA918" s="179"/>
      <c r="CB918" s="179"/>
      <c r="CC918" s="179"/>
      <c r="CD918" s="179"/>
      <c r="CE918" s="179"/>
      <c r="CF918" s="179"/>
      <c r="CG918" s="179"/>
      <c r="CH918" s="179"/>
      <c r="CI918" s="179"/>
      <c r="CJ918" s="179"/>
      <c r="CK918" s="179"/>
      <c r="CL918" s="179"/>
      <c r="CM918" s="179"/>
      <c r="CN918" s="179"/>
      <c r="CO918" s="179"/>
      <c r="CP918" s="179"/>
      <c r="CQ918" s="179"/>
      <c r="CR918" s="179"/>
      <c r="CS918" s="179"/>
      <c r="CT918" s="179"/>
      <c r="CU918" s="179"/>
      <c r="CV918" s="179"/>
      <c r="CW918" s="179"/>
      <c r="CX918" s="179"/>
      <c r="CY918" s="179"/>
      <c r="CZ918" s="179"/>
      <c r="DA918" s="179"/>
      <c r="DB918" s="179"/>
      <c r="DC918" s="179"/>
      <c r="DD918" s="179"/>
      <c r="DE918" s="179"/>
      <c r="DF918" s="179"/>
      <c r="DG918" s="179"/>
      <c r="DH918" s="179"/>
      <c r="DI918" s="179"/>
      <c r="DJ918" s="179"/>
      <c r="DK918" s="179"/>
      <c r="DL918" s="179"/>
      <c r="DM918" s="179"/>
      <c r="DN918" s="179"/>
      <c r="DO918" s="179"/>
      <c r="DP918" s="179"/>
      <c r="DQ918" s="179"/>
      <c r="DR918" s="179"/>
      <c r="DS918" s="179"/>
      <c r="DT918" s="179"/>
      <c r="DU918" s="179"/>
      <c r="DV918" s="179"/>
      <c r="DW918" s="179"/>
      <c r="DX918" s="179"/>
      <c r="DY918" s="179"/>
      <c r="DZ918" s="179"/>
      <c r="EA918" s="179"/>
      <c r="EB918" s="179"/>
      <c r="EC918" s="179"/>
      <c r="ED918" s="179"/>
      <c r="EE918" s="179"/>
      <c r="EF918" s="179"/>
      <c r="EG918" s="179"/>
      <c r="EH918" s="179"/>
      <c r="EI918" s="179"/>
      <c r="EJ918" s="179"/>
      <c r="EK918" s="179"/>
      <c r="EL918" s="179"/>
      <c r="EM918" s="179"/>
      <c r="EN918" s="179"/>
      <c r="EO918" s="179"/>
      <c r="EP918" s="179"/>
      <c r="EQ918" s="179"/>
      <c r="ER918" s="179"/>
      <c r="ES918" s="179"/>
      <c r="ET918" s="179"/>
      <c r="EU918" s="179"/>
      <c r="EV918" s="179"/>
      <c r="EW918" s="179"/>
      <c r="EX918" s="179"/>
      <c r="EY918" s="179"/>
      <c r="EZ918" s="179"/>
      <c r="FA918" s="179"/>
      <c r="FB918" s="179"/>
      <c r="FC918" s="179"/>
      <c r="FD918" s="179"/>
      <c r="FE918" s="179"/>
      <c r="FF918" s="179"/>
      <c r="FG918" s="179"/>
      <c r="FH918" s="179"/>
      <c r="FI918" s="179"/>
      <c r="FJ918" s="179"/>
      <c r="FK918" s="179"/>
      <c r="FL918" s="179"/>
      <c r="FM918" s="179"/>
      <c r="FN918" s="179"/>
      <c r="FO918" s="179"/>
      <c r="FP918" s="179"/>
      <c r="FQ918" s="179"/>
      <c r="FR918" s="179"/>
      <c r="FS918" s="179"/>
      <c r="FT918" s="179"/>
      <c r="FU918" s="179"/>
      <c r="FV918" s="179"/>
      <c r="FW918" s="179"/>
      <c r="FX918" s="179"/>
      <c r="FY918" s="179"/>
      <c r="FZ918" s="179"/>
      <c r="GA918" s="179"/>
      <c r="GB918" s="179"/>
      <c r="GC918" s="179"/>
      <c r="GD918" s="179"/>
      <c r="GE918" s="179"/>
      <c r="GF918" s="179"/>
      <c r="GG918" s="179"/>
      <c r="GH918" s="179"/>
      <c r="GI918" s="179"/>
      <c r="GJ918" s="179"/>
      <c r="GK918" s="179"/>
      <c r="GL918" s="179"/>
      <c r="GM918" s="179"/>
      <c r="GN918" s="179"/>
      <c r="GO918" s="179"/>
      <c r="GP918" s="179"/>
      <c r="GQ918" s="179"/>
      <c r="GR918" s="179"/>
      <c r="GS918" s="179"/>
    </row>
    <row r="919" spans="1:20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79"/>
      <c r="AL919" s="179"/>
      <c r="AM919" s="179"/>
      <c r="AN919" s="179"/>
      <c r="AO919" s="179"/>
      <c r="AP919" s="179"/>
      <c r="AQ919" s="179"/>
      <c r="AR919" s="179"/>
      <c r="AS919" s="179"/>
      <c r="AT919" s="179"/>
      <c r="AU919" s="179"/>
      <c r="AV919" s="179"/>
      <c r="AW919" s="179"/>
      <c r="AX919" s="179"/>
      <c r="AY919" s="179"/>
      <c r="AZ919" s="179"/>
      <c r="BA919" s="179"/>
      <c r="BB919" s="179"/>
      <c r="BC919" s="179"/>
      <c r="BD919" s="179"/>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c r="CA919" s="179"/>
      <c r="CB919" s="179"/>
      <c r="CC919" s="179"/>
      <c r="CD919" s="179"/>
      <c r="CE919" s="179"/>
      <c r="CF919" s="179"/>
      <c r="CG919" s="179"/>
      <c r="CH919" s="179"/>
      <c r="CI919" s="179"/>
      <c r="CJ919" s="179"/>
      <c r="CK919" s="179"/>
      <c r="CL919" s="179"/>
      <c r="CM919" s="179"/>
      <c r="CN919" s="179"/>
      <c r="CO919" s="179"/>
      <c r="CP919" s="179"/>
      <c r="CQ919" s="179"/>
      <c r="CR919" s="179"/>
      <c r="CS919" s="179"/>
      <c r="CT919" s="179"/>
      <c r="CU919" s="179"/>
      <c r="CV919" s="179"/>
      <c r="CW919" s="179"/>
      <c r="CX919" s="179"/>
      <c r="CY919" s="179"/>
      <c r="CZ919" s="179"/>
      <c r="DA919" s="179"/>
      <c r="DB919" s="179"/>
      <c r="DC919" s="179"/>
      <c r="DD919" s="179"/>
      <c r="DE919" s="179"/>
      <c r="DF919" s="179"/>
      <c r="DG919" s="179"/>
      <c r="DH919" s="179"/>
      <c r="DI919" s="179"/>
      <c r="DJ919" s="179"/>
      <c r="DK919" s="179"/>
      <c r="DL919" s="179"/>
      <c r="DM919" s="179"/>
      <c r="DN919" s="179"/>
      <c r="DO919" s="179"/>
      <c r="DP919" s="179"/>
      <c r="DQ919" s="179"/>
      <c r="DR919" s="179"/>
      <c r="DS919" s="179"/>
      <c r="DT919" s="179"/>
      <c r="DU919" s="179"/>
      <c r="DV919" s="179"/>
      <c r="DW919" s="179"/>
      <c r="DX919" s="179"/>
      <c r="DY919" s="179"/>
      <c r="DZ919" s="179"/>
      <c r="EA919" s="179"/>
      <c r="EB919" s="179"/>
      <c r="EC919" s="179"/>
      <c r="ED919" s="179"/>
      <c r="EE919" s="179"/>
      <c r="EF919" s="179"/>
      <c r="EG919" s="179"/>
      <c r="EH919" s="179"/>
      <c r="EI919" s="179"/>
      <c r="EJ919" s="179"/>
      <c r="EK919" s="179"/>
      <c r="EL919" s="179"/>
      <c r="EM919" s="179"/>
      <c r="EN919" s="179"/>
      <c r="EO919" s="179"/>
      <c r="EP919" s="179"/>
      <c r="EQ919" s="179"/>
      <c r="ER919" s="179"/>
      <c r="ES919" s="179"/>
      <c r="ET919" s="179"/>
      <c r="EU919" s="179"/>
      <c r="EV919" s="179"/>
      <c r="EW919" s="179"/>
      <c r="EX919" s="179"/>
      <c r="EY919" s="179"/>
      <c r="EZ919" s="179"/>
      <c r="FA919" s="179"/>
      <c r="FB919" s="179"/>
      <c r="FC919" s="179"/>
      <c r="FD919" s="179"/>
      <c r="FE919" s="179"/>
      <c r="FF919" s="179"/>
      <c r="FG919" s="179"/>
      <c r="FH919" s="179"/>
      <c r="FI919" s="179"/>
      <c r="FJ919" s="179"/>
      <c r="FK919" s="179"/>
      <c r="FL919" s="179"/>
      <c r="FM919" s="179"/>
      <c r="FN919" s="179"/>
      <c r="FO919" s="179"/>
      <c r="FP919" s="179"/>
      <c r="FQ919" s="179"/>
      <c r="FR919" s="179"/>
      <c r="FS919" s="179"/>
      <c r="FT919" s="179"/>
      <c r="FU919" s="179"/>
      <c r="FV919" s="179"/>
      <c r="FW919" s="179"/>
      <c r="FX919" s="179"/>
      <c r="FY919" s="179"/>
      <c r="FZ919" s="179"/>
      <c r="GA919" s="179"/>
      <c r="GB919" s="179"/>
      <c r="GC919" s="179"/>
      <c r="GD919" s="179"/>
      <c r="GE919" s="179"/>
      <c r="GF919" s="179"/>
      <c r="GG919" s="179"/>
      <c r="GH919" s="179"/>
      <c r="GI919" s="179"/>
      <c r="GJ919" s="179"/>
      <c r="GK919" s="179"/>
      <c r="GL919" s="179"/>
      <c r="GM919" s="179"/>
      <c r="GN919" s="179"/>
      <c r="GO919" s="179"/>
      <c r="GP919" s="179"/>
      <c r="GQ919" s="179"/>
      <c r="GR919" s="179"/>
      <c r="GS919" s="179"/>
    </row>
    <row r="920" spans="1:20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79"/>
      <c r="AL920" s="179"/>
      <c r="AM920" s="179"/>
      <c r="AN920" s="179"/>
      <c r="AO920" s="179"/>
      <c r="AP920" s="179"/>
      <c r="AQ920" s="179"/>
      <c r="AR920" s="179"/>
      <c r="AS920" s="179"/>
      <c r="AT920" s="179"/>
      <c r="AU920" s="179"/>
      <c r="AV920" s="179"/>
      <c r="AW920" s="179"/>
      <c r="AX920" s="179"/>
      <c r="AY920" s="179"/>
      <c r="AZ920" s="179"/>
      <c r="BA920" s="179"/>
      <c r="BB920" s="179"/>
      <c r="BC920" s="179"/>
      <c r="BD920" s="179"/>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c r="CA920" s="179"/>
      <c r="CB920" s="179"/>
      <c r="CC920" s="179"/>
      <c r="CD920" s="179"/>
      <c r="CE920" s="179"/>
      <c r="CF920" s="179"/>
      <c r="CG920" s="179"/>
      <c r="CH920" s="179"/>
      <c r="CI920" s="179"/>
      <c r="CJ920" s="179"/>
      <c r="CK920" s="179"/>
      <c r="CL920" s="179"/>
      <c r="CM920" s="179"/>
      <c r="CN920" s="179"/>
      <c r="CO920" s="179"/>
      <c r="CP920" s="179"/>
      <c r="CQ920" s="179"/>
      <c r="CR920" s="179"/>
      <c r="CS920" s="179"/>
      <c r="CT920" s="179"/>
      <c r="CU920" s="179"/>
      <c r="CV920" s="179"/>
      <c r="CW920" s="179"/>
      <c r="CX920" s="179"/>
      <c r="CY920" s="179"/>
      <c r="CZ920" s="179"/>
      <c r="DA920" s="179"/>
      <c r="DB920" s="179"/>
      <c r="DC920" s="179"/>
      <c r="DD920" s="179"/>
      <c r="DE920" s="179"/>
      <c r="DF920" s="179"/>
      <c r="DG920" s="179"/>
      <c r="DH920" s="179"/>
      <c r="DI920" s="179"/>
      <c r="DJ920" s="179"/>
      <c r="DK920" s="179"/>
      <c r="DL920" s="179"/>
      <c r="DM920" s="179"/>
      <c r="DN920" s="179"/>
      <c r="DO920" s="179"/>
      <c r="DP920" s="179"/>
      <c r="DQ920" s="179"/>
      <c r="DR920" s="179"/>
      <c r="DS920" s="179"/>
      <c r="DT920" s="179"/>
      <c r="DU920" s="179"/>
      <c r="DV920" s="179"/>
      <c r="DW920" s="179"/>
      <c r="DX920" s="179"/>
      <c r="DY920" s="179"/>
      <c r="DZ920" s="179"/>
      <c r="EA920" s="179"/>
      <c r="EB920" s="179"/>
      <c r="EC920" s="179"/>
      <c r="ED920" s="179"/>
      <c r="EE920" s="179"/>
      <c r="EF920" s="179"/>
      <c r="EG920" s="179"/>
      <c r="EH920" s="179"/>
      <c r="EI920" s="179"/>
      <c r="EJ920" s="179"/>
      <c r="EK920" s="179"/>
      <c r="EL920" s="179"/>
      <c r="EM920" s="179"/>
      <c r="EN920" s="179"/>
      <c r="EO920" s="179"/>
      <c r="EP920" s="179"/>
      <c r="EQ920" s="179"/>
      <c r="ER920" s="179"/>
      <c r="ES920" s="179"/>
      <c r="ET920" s="179"/>
      <c r="EU920" s="179"/>
      <c r="EV920" s="179"/>
      <c r="EW920" s="179"/>
      <c r="EX920" s="179"/>
      <c r="EY920" s="179"/>
      <c r="EZ920" s="179"/>
      <c r="FA920" s="179"/>
      <c r="FB920" s="179"/>
      <c r="FC920" s="179"/>
      <c r="FD920" s="179"/>
      <c r="FE920" s="179"/>
      <c r="FF920" s="179"/>
      <c r="FG920" s="179"/>
      <c r="FH920" s="179"/>
      <c r="FI920" s="179"/>
      <c r="FJ920" s="179"/>
      <c r="FK920" s="179"/>
      <c r="FL920" s="179"/>
      <c r="FM920" s="179"/>
      <c r="FN920" s="179"/>
      <c r="FO920" s="179"/>
      <c r="FP920" s="179"/>
      <c r="FQ920" s="179"/>
      <c r="FR920" s="179"/>
      <c r="FS920" s="179"/>
      <c r="FT920" s="179"/>
      <c r="FU920" s="179"/>
      <c r="FV920" s="179"/>
      <c r="FW920" s="179"/>
      <c r="FX920" s="179"/>
      <c r="FY920" s="179"/>
      <c r="FZ920" s="179"/>
      <c r="GA920" s="179"/>
      <c r="GB920" s="179"/>
      <c r="GC920" s="179"/>
      <c r="GD920" s="179"/>
      <c r="GE920" s="179"/>
      <c r="GF920" s="179"/>
      <c r="GG920" s="179"/>
      <c r="GH920" s="179"/>
      <c r="GI920" s="179"/>
      <c r="GJ920" s="179"/>
      <c r="GK920" s="179"/>
      <c r="GL920" s="179"/>
      <c r="GM920" s="179"/>
      <c r="GN920" s="179"/>
      <c r="GO920" s="179"/>
      <c r="GP920" s="179"/>
      <c r="GQ920" s="179"/>
      <c r="GR920" s="179"/>
      <c r="GS920" s="179"/>
    </row>
    <row r="921" spans="1:20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79"/>
      <c r="AL921" s="179"/>
      <c r="AM921" s="179"/>
      <c r="AN921" s="179"/>
      <c r="AO921" s="179"/>
      <c r="AP921" s="179"/>
      <c r="AQ921" s="179"/>
      <c r="AR921" s="179"/>
      <c r="AS921" s="179"/>
      <c r="AT921" s="179"/>
      <c r="AU921" s="179"/>
      <c r="AV921" s="179"/>
      <c r="AW921" s="179"/>
      <c r="AX921" s="179"/>
      <c r="AY921" s="179"/>
      <c r="AZ921" s="179"/>
      <c r="BA921" s="179"/>
      <c r="BB921" s="179"/>
      <c r="BC921" s="179"/>
      <c r="BD921" s="179"/>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c r="CA921" s="179"/>
      <c r="CB921" s="179"/>
      <c r="CC921" s="179"/>
      <c r="CD921" s="179"/>
      <c r="CE921" s="179"/>
      <c r="CF921" s="179"/>
      <c r="CG921" s="179"/>
      <c r="CH921" s="179"/>
      <c r="CI921" s="179"/>
      <c r="CJ921" s="179"/>
      <c r="CK921" s="179"/>
      <c r="CL921" s="179"/>
      <c r="CM921" s="179"/>
      <c r="CN921" s="179"/>
      <c r="CO921" s="179"/>
      <c r="CP921" s="179"/>
      <c r="CQ921" s="179"/>
      <c r="CR921" s="179"/>
      <c r="CS921" s="179"/>
      <c r="CT921" s="179"/>
      <c r="CU921" s="179"/>
      <c r="CV921" s="179"/>
      <c r="CW921" s="179"/>
      <c r="CX921" s="179"/>
      <c r="CY921" s="179"/>
      <c r="CZ921" s="179"/>
      <c r="DA921" s="179"/>
      <c r="DB921" s="179"/>
      <c r="DC921" s="179"/>
      <c r="DD921" s="179"/>
      <c r="DE921" s="179"/>
      <c r="DF921" s="179"/>
      <c r="DG921" s="179"/>
      <c r="DH921" s="179"/>
      <c r="DI921" s="179"/>
      <c r="DJ921" s="179"/>
      <c r="DK921" s="179"/>
      <c r="DL921" s="179"/>
      <c r="DM921" s="179"/>
      <c r="DN921" s="179"/>
      <c r="DO921" s="179"/>
      <c r="DP921" s="179"/>
      <c r="DQ921" s="179"/>
      <c r="DR921" s="179"/>
      <c r="DS921" s="179"/>
      <c r="DT921" s="179"/>
      <c r="DU921" s="179"/>
      <c r="DV921" s="179"/>
      <c r="DW921" s="179"/>
      <c r="DX921" s="179"/>
      <c r="DY921" s="179"/>
      <c r="DZ921" s="179"/>
      <c r="EA921" s="179"/>
      <c r="EB921" s="179"/>
      <c r="EC921" s="179"/>
      <c r="ED921" s="179"/>
      <c r="EE921" s="179"/>
      <c r="EF921" s="179"/>
      <c r="EG921" s="179"/>
      <c r="EH921" s="179"/>
      <c r="EI921" s="179"/>
      <c r="EJ921" s="179"/>
      <c r="EK921" s="179"/>
      <c r="EL921" s="179"/>
      <c r="EM921" s="179"/>
      <c r="EN921" s="179"/>
      <c r="EO921" s="179"/>
      <c r="EP921" s="179"/>
      <c r="EQ921" s="179"/>
      <c r="ER921" s="179"/>
      <c r="ES921" s="179"/>
      <c r="ET921" s="179"/>
      <c r="EU921" s="179"/>
      <c r="EV921" s="179"/>
      <c r="EW921" s="179"/>
      <c r="EX921" s="179"/>
      <c r="EY921" s="179"/>
      <c r="EZ921" s="179"/>
      <c r="FA921" s="179"/>
      <c r="FB921" s="179"/>
      <c r="FC921" s="179"/>
      <c r="FD921" s="179"/>
      <c r="FE921" s="179"/>
      <c r="FF921" s="179"/>
      <c r="FG921" s="179"/>
      <c r="FH921" s="179"/>
      <c r="FI921" s="179"/>
      <c r="FJ921" s="179"/>
      <c r="FK921" s="179"/>
      <c r="FL921" s="179"/>
      <c r="FM921" s="179"/>
      <c r="FN921" s="179"/>
      <c r="FO921" s="179"/>
      <c r="FP921" s="179"/>
      <c r="FQ921" s="179"/>
      <c r="FR921" s="179"/>
      <c r="FS921" s="179"/>
      <c r="FT921" s="179"/>
      <c r="FU921" s="179"/>
      <c r="FV921" s="179"/>
      <c r="FW921" s="179"/>
      <c r="FX921" s="179"/>
      <c r="FY921" s="179"/>
      <c r="FZ921" s="179"/>
      <c r="GA921" s="179"/>
      <c r="GB921" s="179"/>
      <c r="GC921" s="179"/>
      <c r="GD921" s="179"/>
      <c r="GE921" s="179"/>
      <c r="GF921" s="179"/>
      <c r="GG921" s="179"/>
      <c r="GH921" s="179"/>
      <c r="GI921" s="179"/>
      <c r="GJ921" s="179"/>
      <c r="GK921" s="179"/>
      <c r="GL921" s="179"/>
      <c r="GM921" s="179"/>
      <c r="GN921" s="179"/>
      <c r="GO921" s="179"/>
      <c r="GP921" s="179"/>
      <c r="GQ921" s="179"/>
      <c r="GR921" s="179"/>
      <c r="GS921" s="179"/>
    </row>
    <row r="922" spans="1:20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79"/>
      <c r="AL922" s="179"/>
      <c r="AM922" s="179"/>
      <c r="AN922" s="179"/>
      <c r="AO922" s="179"/>
      <c r="AP922" s="179"/>
      <c r="AQ922" s="179"/>
      <c r="AR922" s="179"/>
      <c r="AS922" s="179"/>
      <c r="AT922" s="179"/>
      <c r="AU922" s="179"/>
      <c r="AV922" s="179"/>
      <c r="AW922" s="179"/>
      <c r="AX922" s="179"/>
      <c r="AY922" s="179"/>
      <c r="AZ922" s="179"/>
      <c r="BA922" s="179"/>
      <c r="BB922" s="179"/>
      <c r="BC922" s="179"/>
      <c r="BD922" s="179"/>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c r="CA922" s="179"/>
      <c r="CB922" s="179"/>
      <c r="CC922" s="179"/>
      <c r="CD922" s="179"/>
      <c r="CE922" s="179"/>
      <c r="CF922" s="179"/>
      <c r="CG922" s="179"/>
      <c r="CH922" s="179"/>
      <c r="CI922" s="179"/>
      <c r="CJ922" s="179"/>
      <c r="CK922" s="179"/>
      <c r="CL922" s="179"/>
      <c r="CM922" s="179"/>
      <c r="CN922" s="179"/>
      <c r="CO922" s="179"/>
      <c r="CP922" s="179"/>
      <c r="CQ922" s="179"/>
      <c r="CR922" s="179"/>
      <c r="CS922" s="179"/>
      <c r="CT922" s="179"/>
      <c r="CU922" s="179"/>
      <c r="CV922" s="179"/>
      <c r="CW922" s="179"/>
      <c r="CX922" s="179"/>
      <c r="CY922" s="179"/>
      <c r="CZ922" s="179"/>
      <c r="DA922" s="179"/>
      <c r="DB922" s="179"/>
      <c r="DC922" s="179"/>
      <c r="DD922" s="179"/>
      <c r="DE922" s="179"/>
      <c r="DF922" s="179"/>
      <c r="DG922" s="179"/>
      <c r="DH922" s="179"/>
      <c r="DI922" s="179"/>
      <c r="DJ922" s="179"/>
      <c r="DK922" s="179"/>
      <c r="DL922" s="179"/>
      <c r="DM922" s="179"/>
      <c r="DN922" s="179"/>
      <c r="DO922" s="179"/>
      <c r="DP922" s="179"/>
      <c r="DQ922" s="179"/>
      <c r="DR922" s="179"/>
      <c r="DS922" s="179"/>
      <c r="DT922" s="179"/>
      <c r="DU922" s="179"/>
      <c r="DV922" s="179"/>
      <c r="DW922" s="179"/>
      <c r="DX922" s="179"/>
      <c r="DY922" s="179"/>
      <c r="DZ922" s="179"/>
      <c r="EA922" s="179"/>
      <c r="EB922" s="179"/>
      <c r="EC922" s="179"/>
      <c r="ED922" s="179"/>
      <c r="EE922" s="179"/>
      <c r="EF922" s="179"/>
      <c r="EG922" s="179"/>
      <c r="EH922" s="179"/>
      <c r="EI922" s="179"/>
      <c r="EJ922" s="179"/>
      <c r="EK922" s="179"/>
      <c r="EL922" s="179"/>
      <c r="EM922" s="179"/>
      <c r="EN922" s="179"/>
      <c r="EO922" s="179"/>
      <c r="EP922" s="179"/>
      <c r="EQ922" s="179"/>
      <c r="ER922" s="179"/>
      <c r="ES922" s="179"/>
      <c r="ET922" s="179"/>
      <c r="EU922" s="179"/>
      <c r="EV922" s="179"/>
      <c r="EW922" s="179"/>
      <c r="EX922" s="179"/>
      <c r="EY922" s="179"/>
      <c r="EZ922" s="179"/>
      <c r="FA922" s="179"/>
      <c r="FB922" s="179"/>
      <c r="FC922" s="179"/>
      <c r="FD922" s="179"/>
      <c r="FE922" s="179"/>
      <c r="FF922" s="179"/>
      <c r="FG922" s="179"/>
      <c r="FH922" s="179"/>
      <c r="FI922" s="179"/>
      <c r="FJ922" s="179"/>
      <c r="FK922" s="179"/>
      <c r="FL922" s="179"/>
      <c r="FM922" s="179"/>
      <c r="FN922" s="179"/>
      <c r="FO922" s="179"/>
      <c r="FP922" s="179"/>
      <c r="FQ922" s="179"/>
      <c r="FR922" s="179"/>
      <c r="FS922" s="179"/>
      <c r="FT922" s="179"/>
      <c r="FU922" s="179"/>
      <c r="FV922" s="179"/>
      <c r="FW922" s="179"/>
      <c r="FX922" s="179"/>
      <c r="FY922" s="179"/>
      <c r="FZ922" s="179"/>
      <c r="GA922" s="179"/>
      <c r="GB922" s="179"/>
      <c r="GC922" s="179"/>
      <c r="GD922" s="179"/>
      <c r="GE922" s="179"/>
      <c r="GF922" s="179"/>
      <c r="GG922" s="179"/>
      <c r="GH922" s="179"/>
      <c r="GI922" s="179"/>
      <c r="GJ922" s="179"/>
      <c r="GK922" s="179"/>
      <c r="GL922" s="179"/>
      <c r="GM922" s="179"/>
      <c r="GN922" s="179"/>
      <c r="GO922" s="179"/>
      <c r="GP922" s="179"/>
      <c r="GQ922" s="179"/>
      <c r="GR922" s="179"/>
      <c r="GS922" s="179"/>
    </row>
    <row r="923" spans="1:20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79"/>
      <c r="AL923" s="179"/>
      <c r="AM923" s="179"/>
      <c r="AN923" s="179"/>
      <c r="AO923" s="179"/>
      <c r="AP923" s="179"/>
      <c r="AQ923" s="179"/>
      <c r="AR923" s="179"/>
      <c r="AS923" s="179"/>
      <c r="AT923" s="179"/>
      <c r="AU923" s="179"/>
      <c r="AV923" s="179"/>
      <c r="AW923" s="179"/>
      <c r="AX923" s="179"/>
      <c r="AY923" s="179"/>
      <c r="AZ923" s="179"/>
      <c r="BA923" s="179"/>
      <c r="BB923" s="179"/>
      <c r="BC923" s="179"/>
      <c r="BD923" s="179"/>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c r="CA923" s="179"/>
      <c r="CB923" s="179"/>
      <c r="CC923" s="179"/>
      <c r="CD923" s="179"/>
      <c r="CE923" s="179"/>
      <c r="CF923" s="179"/>
      <c r="CG923" s="179"/>
      <c r="CH923" s="179"/>
      <c r="CI923" s="179"/>
      <c r="CJ923" s="179"/>
      <c r="CK923" s="179"/>
      <c r="CL923" s="179"/>
      <c r="CM923" s="179"/>
      <c r="CN923" s="179"/>
      <c r="CO923" s="179"/>
      <c r="CP923" s="179"/>
      <c r="CQ923" s="179"/>
      <c r="CR923" s="179"/>
      <c r="CS923" s="179"/>
      <c r="CT923" s="179"/>
      <c r="CU923" s="179"/>
      <c r="CV923" s="179"/>
      <c r="CW923" s="179"/>
      <c r="CX923" s="179"/>
      <c r="CY923" s="179"/>
      <c r="CZ923" s="179"/>
      <c r="DA923" s="179"/>
      <c r="DB923" s="179"/>
      <c r="DC923" s="179"/>
      <c r="DD923" s="179"/>
      <c r="DE923" s="179"/>
      <c r="DF923" s="179"/>
      <c r="DG923" s="179"/>
      <c r="DH923" s="179"/>
      <c r="DI923" s="179"/>
      <c r="DJ923" s="179"/>
      <c r="DK923" s="179"/>
      <c r="DL923" s="179"/>
      <c r="DM923" s="179"/>
      <c r="DN923" s="179"/>
      <c r="DO923" s="179"/>
      <c r="DP923" s="179"/>
      <c r="DQ923" s="179"/>
      <c r="DR923" s="179"/>
      <c r="DS923" s="179"/>
      <c r="DT923" s="179"/>
      <c r="DU923" s="179"/>
      <c r="DV923" s="179"/>
      <c r="DW923" s="179"/>
      <c r="DX923" s="179"/>
      <c r="DY923" s="179"/>
      <c r="DZ923" s="179"/>
      <c r="EA923" s="179"/>
      <c r="EB923" s="179"/>
      <c r="EC923" s="179"/>
      <c r="ED923" s="179"/>
      <c r="EE923" s="179"/>
      <c r="EF923" s="179"/>
      <c r="EG923" s="179"/>
      <c r="EH923" s="179"/>
      <c r="EI923" s="179"/>
      <c r="EJ923" s="179"/>
      <c r="EK923" s="179"/>
      <c r="EL923" s="179"/>
      <c r="EM923" s="179"/>
      <c r="EN923" s="179"/>
      <c r="EO923" s="179"/>
      <c r="EP923" s="179"/>
      <c r="EQ923" s="179"/>
      <c r="ER923" s="179"/>
      <c r="ES923" s="179"/>
      <c r="ET923" s="179"/>
      <c r="EU923" s="179"/>
      <c r="EV923" s="179"/>
      <c r="EW923" s="179"/>
      <c r="EX923" s="179"/>
      <c r="EY923" s="179"/>
      <c r="EZ923" s="179"/>
      <c r="FA923" s="179"/>
      <c r="FB923" s="179"/>
      <c r="FC923" s="179"/>
      <c r="FD923" s="179"/>
      <c r="FE923" s="179"/>
      <c r="FF923" s="179"/>
      <c r="FG923" s="179"/>
      <c r="FH923" s="179"/>
      <c r="FI923" s="179"/>
      <c r="FJ923" s="179"/>
      <c r="FK923" s="179"/>
      <c r="FL923" s="179"/>
      <c r="FM923" s="179"/>
      <c r="FN923" s="179"/>
      <c r="FO923" s="179"/>
      <c r="FP923" s="179"/>
      <c r="FQ923" s="179"/>
      <c r="FR923" s="179"/>
      <c r="FS923" s="179"/>
      <c r="FT923" s="179"/>
      <c r="FU923" s="179"/>
      <c r="FV923" s="179"/>
      <c r="FW923" s="179"/>
      <c r="FX923" s="179"/>
      <c r="FY923" s="179"/>
      <c r="FZ923" s="179"/>
      <c r="GA923" s="179"/>
      <c r="GB923" s="179"/>
      <c r="GC923" s="179"/>
      <c r="GD923" s="179"/>
      <c r="GE923" s="179"/>
      <c r="GF923" s="179"/>
      <c r="GG923" s="179"/>
      <c r="GH923" s="179"/>
      <c r="GI923" s="179"/>
      <c r="GJ923" s="179"/>
      <c r="GK923" s="179"/>
      <c r="GL923" s="179"/>
      <c r="GM923" s="179"/>
      <c r="GN923" s="179"/>
      <c r="GO923" s="179"/>
      <c r="GP923" s="179"/>
      <c r="GQ923" s="179"/>
      <c r="GR923" s="179"/>
      <c r="GS923" s="179"/>
    </row>
    <row r="924" spans="1:20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79"/>
      <c r="AP924" s="179"/>
      <c r="AQ924" s="179"/>
      <c r="AR924" s="179"/>
      <c r="AS924" s="179"/>
      <c r="AT924" s="179"/>
      <c r="AU924" s="179"/>
      <c r="AV924" s="179"/>
      <c r="AW924" s="179"/>
      <c r="AX924" s="179"/>
      <c r="AY924" s="179"/>
      <c r="AZ924" s="179"/>
      <c r="BA924" s="179"/>
      <c r="BB924" s="179"/>
      <c r="BC924" s="179"/>
      <c r="BD924" s="179"/>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c r="CA924" s="179"/>
      <c r="CB924" s="179"/>
      <c r="CC924" s="179"/>
      <c r="CD924" s="179"/>
      <c r="CE924" s="179"/>
      <c r="CF924" s="179"/>
      <c r="CG924" s="179"/>
      <c r="CH924" s="179"/>
      <c r="CI924" s="179"/>
      <c r="CJ924" s="179"/>
      <c r="CK924" s="179"/>
      <c r="CL924" s="179"/>
      <c r="CM924" s="179"/>
      <c r="CN924" s="179"/>
      <c r="CO924" s="179"/>
      <c r="CP924" s="179"/>
      <c r="CQ924" s="179"/>
      <c r="CR924" s="179"/>
      <c r="CS924" s="179"/>
      <c r="CT924" s="179"/>
      <c r="CU924" s="179"/>
      <c r="CV924" s="179"/>
      <c r="CW924" s="179"/>
      <c r="CX924" s="179"/>
      <c r="CY924" s="179"/>
      <c r="CZ924" s="179"/>
      <c r="DA924" s="179"/>
      <c r="DB924" s="179"/>
      <c r="DC924" s="179"/>
      <c r="DD924" s="179"/>
      <c r="DE924" s="179"/>
      <c r="DF924" s="179"/>
      <c r="DG924" s="179"/>
      <c r="DH924" s="179"/>
      <c r="DI924" s="179"/>
      <c r="DJ924" s="179"/>
      <c r="DK924" s="179"/>
      <c r="DL924" s="179"/>
      <c r="DM924" s="179"/>
      <c r="DN924" s="179"/>
      <c r="DO924" s="179"/>
      <c r="DP924" s="179"/>
      <c r="DQ924" s="179"/>
      <c r="DR924" s="179"/>
      <c r="DS924" s="179"/>
      <c r="DT924" s="179"/>
      <c r="DU924" s="179"/>
      <c r="DV924" s="179"/>
      <c r="DW924" s="179"/>
      <c r="DX924" s="179"/>
      <c r="DY924" s="179"/>
      <c r="DZ924" s="179"/>
      <c r="EA924" s="179"/>
      <c r="EB924" s="179"/>
      <c r="EC924" s="179"/>
      <c r="ED924" s="179"/>
      <c r="EE924" s="179"/>
      <c r="EF924" s="179"/>
      <c r="EG924" s="179"/>
      <c r="EH924" s="179"/>
      <c r="EI924" s="179"/>
      <c r="EJ924" s="179"/>
      <c r="EK924" s="179"/>
      <c r="EL924" s="179"/>
      <c r="EM924" s="179"/>
      <c r="EN924" s="179"/>
      <c r="EO924" s="179"/>
      <c r="EP924" s="179"/>
      <c r="EQ924" s="179"/>
      <c r="ER924" s="179"/>
      <c r="ES924" s="179"/>
      <c r="ET924" s="179"/>
      <c r="EU924" s="179"/>
      <c r="EV924" s="179"/>
      <c r="EW924" s="179"/>
      <c r="EX924" s="179"/>
      <c r="EY924" s="179"/>
      <c r="EZ924" s="179"/>
      <c r="FA924" s="179"/>
      <c r="FB924" s="179"/>
      <c r="FC924" s="179"/>
      <c r="FD924" s="179"/>
      <c r="FE924" s="179"/>
      <c r="FF924" s="179"/>
      <c r="FG924" s="179"/>
      <c r="FH924" s="179"/>
      <c r="FI924" s="179"/>
      <c r="FJ924" s="179"/>
      <c r="FK924" s="179"/>
      <c r="FL924" s="179"/>
      <c r="FM924" s="179"/>
      <c r="FN924" s="179"/>
      <c r="FO924" s="179"/>
      <c r="FP924" s="179"/>
      <c r="FQ924" s="179"/>
      <c r="FR924" s="179"/>
      <c r="FS924" s="179"/>
      <c r="FT924" s="179"/>
      <c r="FU924" s="179"/>
      <c r="FV924" s="179"/>
      <c r="FW924" s="179"/>
      <c r="FX924" s="179"/>
      <c r="FY924" s="179"/>
      <c r="FZ924" s="179"/>
      <c r="GA924" s="179"/>
      <c r="GB924" s="179"/>
      <c r="GC924" s="179"/>
      <c r="GD924" s="179"/>
      <c r="GE924" s="179"/>
      <c r="GF924" s="179"/>
      <c r="GG924" s="179"/>
      <c r="GH924" s="179"/>
      <c r="GI924" s="179"/>
      <c r="GJ924" s="179"/>
      <c r="GK924" s="179"/>
      <c r="GL924" s="179"/>
      <c r="GM924" s="179"/>
      <c r="GN924" s="179"/>
      <c r="GO924" s="179"/>
      <c r="GP924" s="179"/>
      <c r="GQ924" s="179"/>
      <c r="GR924" s="179"/>
      <c r="GS924" s="179"/>
    </row>
    <row r="925" spans="1:20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c r="AA925" s="179"/>
      <c r="AB925" s="179"/>
      <c r="AC925" s="179"/>
      <c r="AD925" s="179"/>
      <c r="AE925" s="179"/>
      <c r="AF925" s="179"/>
      <c r="AG925" s="179"/>
      <c r="AH925" s="179"/>
      <c r="AI925" s="179"/>
      <c r="AJ925" s="179"/>
      <c r="AK925" s="179"/>
      <c r="AL925" s="179"/>
      <c r="AM925" s="179"/>
      <c r="AN925" s="179"/>
      <c r="AO925" s="179"/>
      <c r="AP925" s="179"/>
      <c r="AQ925" s="179"/>
      <c r="AR925" s="179"/>
      <c r="AS925" s="179"/>
      <c r="AT925" s="179"/>
      <c r="AU925" s="179"/>
      <c r="AV925" s="179"/>
      <c r="AW925" s="179"/>
      <c r="AX925" s="179"/>
      <c r="AY925" s="179"/>
      <c r="AZ925" s="179"/>
      <c r="BA925" s="179"/>
      <c r="BB925" s="179"/>
      <c r="BC925" s="179"/>
      <c r="BD925" s="179"/>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c r="CA925" s="179"/>
      <c r="CB925" s="179"/>
      <c r="CC925" s="179"/>
      <c r="CD925" s="179"/>
      <c r="CE925" s="179"/>
      <c r="CF925" s="179"/>
      <c r="CG925" s="179"/>
      <c r="CH925" s="179"/>
      <c r="CI925" s="179"/>
      <c r="CJ925" s="179"/>
      <c r="CK925" s="179"/>
      <c r="CL925" s="179"/>
      <c r="CM925" s="179"/>
      <c r="CN925" s="179"/>
      <c r="CO925" s="179"/>
      <c r="CP925" s="179"/>
      <c r="CQ925" s="179"/>
      <c r="CR925" s="179"/>
      <c r="CS925" s="179"/>
      <c r="CT925" s="179"/>
      <c r="CU925" s="179"/>
      <c r="CV925" s="179"/>
      <c r="CW925" s="179"/>
      <c r="CX925" s="179"/>
      <c r="CY925" s="179"/>
      <c r="CZ925" s="179"/>
      <c r="DA925" s="179"/>
      <c r="DB925" s="179"/>
      <c r="DC925" s="179"/>
      <c r="DD925" s="179"/>
      <c r="DE925" s="179"/>
      <c r="DF925" s="179"/>
      <c r="DG925" s="179"/>
      <c r="DH925" s="179"/>
      <c r="DI925" s="179"/>
      <c r="DJ925" s="179"/>
      <c r="DK925" s="179"/>
      <c r="DL925" s="179"/>
      <c r="DM925" s="179"/>
      <c r="DN925" s="179"/>
      <c r="DO925" s="179"/>
      <c r="DP925" s="179"/>
      <c r="DQ925" s="179"/>
      <c r="DR925" s="179"/>
      <c r="DS925" s="179"/>
      <c r="DT925" s="179"/>
      <c r="DU925" s="179"/>
      <c r="DV925" s="179"/>
      <c r="DW925" s="179"/>
      <c r="DX925" s="179"/>
      <c r="DY925" s="179"/>
      <c r="DZ925" s="179"/>
      <c r="EA925" s="179"/>
      <c r="EB925" s="179"/>
      <c r="EC925" s="179"/>
      <c r="ED925" s="179"/>
      <c r="EE925" s="179"/>
      <c r="EF925" s="179"/>
      <c r="EG925" s="179"/>
      <c r="EH925" s="179"/>
      <c r="EI925" s="179"/>
      <c r="EJ925" s="179"/>
      <c r="EK925" s="179"/>
      <c r="EL925" s="179"/>
      <c r="EM925" s="179"/>
      <c r="EN925" s="179"/>
      <c r="EO925" s="179"/>
      <c r="EP925" s="179"/>
      <c r="EQ925" s="179"/>
      <c r="ER925" s="179"/>
      <c r="ES925" s="179"/>
      <c r="ET925" s="179"/>
      <c r="EU925" s="179"/>
      <c r="EV925" s="179"/>
      <c r="EW925" s="179"/>
      <c r="EX925" s="179"/>
      <c r="EY925" s="179"/>
      <c r="EZ925" s="179"/>
      <c r="FA925" s="179"/>
      <c r="FB925" s="179"/>
      <c r="FC925" s="179"/>
      <c r="FD925" s="179"/>
      <c r="FE925" s="179"/>
      <c r="FF925" s="179"/>
      <c r="FG925" s="179"/>
      <c r="FH925" s="179"/>
      <c r="FI925" s="179"/>
      <c r="FJ925" s="179"/>
      <c r="FK925" s="179"/>
      <c r="FL925" s="179"/>
      <c r="FM925" s="179"/>
      <c r="FN925" s="179"/>
      <c r="FO925" s="179"/>
      <c r="FP925" s="179"/>
      <c r="FQ925" s="179"/>
      <c r="FR925" s="179"/>
      <c r="FS925" s="179"/>
      <c r="FT925" s="179"/>
      <c r="FU925" s="179"/>
      <c r="FV925" s="179"/>
      <c r="FW925" s="179"/>
      <c r="FX925" s="179"/>
      <c r="FY925" s="179"/>
      <c r="FZ925" s="179"/>
      <c r="GA925" s="179"/>
      <c r="GB925" s="179"/>
      <c r="GC925" s="179"/>
      <c r="GD925" s="179"/>
      <c r="GE925" s="179"/>
      <c r="GF925" s="179"/>
      <c r="GG925" s="179"/>
      <c r="GH925" s="179"/>
      <c r="GI925" s="179"/>
      <c r="GJ925" s="179"/>
      <c r="GK925" s="179"/>
      <c r="GL925" s="179"/>
      <c r="GM925" s="179"/>
      <c r="GN925" s="179"/>
      <c r="GO925" s="179"/>
      <c r="GP925" s="179"/>
      <c r="GQ925" s="179"/>
      <c r="GR925" s="179"/>
      <c r="GS925" s="179"/>
    </row>
    <row r="926" spans="1:20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c r="AA926" s="179"/>
      <c r="AB926" s="179"/>
      <c r="AC926" s="179"/>
      <c r="AD926" s="179"/>
      <c r="AE926" s="179"/>
      <c r="AF926" s="179"/>
      <c r="AG926" s="179"/>
      <c r="AH926" s="179"/>
      <c r="AI926" s="179"/>
      <c r="AJ926" s="179"/>
      <c r="AK926" s="179"/>
      <c r="AL926" s="179"/>
      <c r="AM926" s="179"/>
      <c r="AN926" s="179"/>
      <c r="AO926" s="179"/>
      <c r="AP926" s="179"/>
      <c r="AQ926" s="179"/>
      <c r="AR926" s="179"/>
      <c r="AS926" s="179"/>
      <c r="AT926" s="179"/>
      <c r="AU926" s="179"/>
      <c r="AV926" s="179"/>
      <c r="AW926" s="179"/>
      <c r="AX926" s="179"/>
      <c r="AY926" s="179"/>
      <c r="AZ926" s="179"/>
      <c r="BA926" s="179"/>
      <c r="BB926" s="179"/>
      <c r="BC926" s="179"/>
      <c r="BD926" s="179"/>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c r="CA926" s="179"/>
      <c r="CB926" s="179"/>
      <c r="CC926" s="179"/>
      <c r="CD926" s="179"/>
      <c r="CE926" s="179"/>
      <c r="CF926" s="179"/>
      <c r="CG926" s="179"/>
      <c r="CH926" s="179"/>
      <c r="CI926" s="179"/>
      <c r="CJ926" s="179"/>
      <c r="CK926" s="179"/>
      <c r="CL926" s="179"/>
      <c r="CM926" s="179"/>
      <c r="CN926" s="179"/>
      <c r="CO926" s="179"/>
      <c r="CP926" s="179"/>
      <c r="CQ926" s="179"/>
      <c r="CR926" s="179"/>
      <c r="CS926" s="179"/>
      <c r="CT926" s="179"/>
      <c r="CU926" s="179"/>
      <c r="CV926" s="179"/>
      <c r="CW926" s="179"/>
      <c r="CX926" s="179"/>
      <c r="CY926" s="179"/>
      <c r="CZ926" s="179"/>
      <c r="DA926" s="179"/>
      <c r="DB926" s="179"/>
      <c r="DC926" s="179"/>
      <c r="DD926" s="179"/>
      <c r="DE926" s="179"/>
      <c r="DF926" s="179"/>
      <c r="DG926" s="179"/>
      <c r="DH926" s="179"/>
      <c r="DI926" s="179"/>
      <c r="DJ926" s="179"/>
      <c r="DK926" s="179"/>
      <c r="DL926" s="179"/>
      <c r="DM926" s="179"/>
      <c r="DN926" s="179"/>
      <c r="DO926" s="179"/>
      <c r="DP926" s="179"/>
      <c r="DQ926" s="179"/>
      <c r="DR926" s="179"/>
      <c r="DS926" s="179"/>
      <c r="DT926" s="179"/>
      <c r="DU926" s="179"/>
      <c r="DV926" s="179"/>
      <c r="DW926" s="179"/>
      <c r="DX926" s="179"/>
      <c r="DY926" s="179"/>
      <c r="DZ926" s="179"/>
      <c r="EA926" s="179"/>
      <c r="EB926" s="179"/>
      <c r="EC926" s="179"/>
      <c r="ED926" s="179"/>
      <c r="EE926" s="179"/>
      <c r="EF926" s="179"/>
      <c r="EG926" s="179"/>
      <c r="EH926" s="179"/>
      <c r="EI926" s="179"/>
      <c r="EJ926" s="179"/>
      <c r="EK926" s="179"/>
      <c r="EL926" s="179"/>
      <c r="EM926" s="179"/>
      <c r="EN926" s="179"/>
      <c r="EO926" s="179"/>
      <c r="EP926" s="179"/>
      <c r="EQ926" s="179"/>
      <c r="ER926" s="179"/>
      <c r="ES926" s="179"/>
      <c r="ET926" s="179"/>
      <c r="EU926" s="179"/>
      <c r="EV926" s="179"/>
      <c r="EW926" s="179"/>
      <c r="EX926" s="179"/>
      <c r="EY926" s="179"/>
      <c r="EZ926" s="179"/>
      <c r="FA926" s="179"/>
      <c r="FB926" s="179"/>
      <c r="FC926" s="179"/>
      <c r="FD926" s="179"/>
      <c r="FE926" s="179"/>
      <c r="FF926" s="179"/>
      <c r="FG926" s="179"/>
      <c r="FH926" s="179"/>
      <c r="FI926" s="179"/>
      <c r="FJ926" s="179"/>
      <c r="FK926" s="179"/>
      <c r="FL926" s="179"/>
      <c r="FM926" s="179"/>
      <c r="FN926" s="179"/>
      <c r="FO926" s="179"/>
      <c r="FP926" s="179"/>
      <c r="FQ926" s="179"/>
      <c r="FR926" s="179"/>
      <c r="FS926" s="179"/>
      <c r="FT926" s="179"/>
      <c r="FU926" s="179"/>
      <c r="FV926" s="179"/>
      <c r="FW926" s="179"/>
      <c r="FX926" s="179"/>
      <c r="FY926" s="179"/>
      <c r="FZ926" s="179"/>
      <c r="GA926" s="179"/>
      <c r="GB926" s="179"/>
      <c r="GC926" s="179"/>
      <c r="GD926" s="179"/>
      <c r="GE926" s="179"/>
      <c r="GF926" s="179"/>
      <c r="GG926" s="179"/>
      <c r="GH926" s="179"/>
      <c r="GI926" s="179"/>
      <c r="GJ926" s="179"/>
      <c r="GK926" s="179"/>
      <c r="GL926" s="179"/>
      <c r="GM926" s="179"/>
      <c r="GN926" s="179"/>
      <c r="GO926" s="179"/>
      <c r="GP926" s="179"/>
      <c r="GQ926" s="179"/>
      <c r="GR926" s="179"/>
      <c r="GS926" s="179"/>
    </row>
    <row r="927" spans="1:20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c r="AA927" s="179"/>
      <c r="AB927" s="179"/>
      <c r="AC927" s="179"/>
      <c r="AD927" s="179"/>
      <c r="AE927" s="179"/>
      <c r="AF927" s="179"/>
      <c r="AG927" s="179"/>
      <c r="AH927" s="179"/>
      <c r="AI927" s="179"/>
      <c r="AJ927" s="179"/>
      <c r="AK927" s="179"/>
      <c r="AL927" s="179"/>
      <c r="AM927" s="179"/>
      <c r="AN927" s="179"/>
      <c r="AO927" s="179"/>
      <c r="AP927" s="179"/>
      <c r="AQ927" s="179"/>
      <c r="AR927" s="179"/>
      <c r="AS927" s="179"/>
      <c r="AT927" s="179"/>
      <c r="AU927" s="179"/>
      <c r="AV927" s="179"/>
      <c r="AW927" s="179"/>
      <c r="AX927" s="179"/>
      <c r="AY927" s="179"/>
      <c r="AZ927" s="179"/>
      <c r="BA927" s="179"/>
      <c r="BB927" s="179"/>
      <c r="BC927" s="179"/>
      <c r="BD927" s="179"/>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c r="CA927" s="179"/>
      <c r="CB927" s="179"/>
      <c r="CC927" s="179"/>
      <c r="CD927" s="179"/>
      <c r="CE927" s="179"/>
      <c r="CF927" s="179"/>
      <c r="CG927" s="179"/>
      <c r="CH927" s="179"/>
      <c r="CI927" s="179"/>
      <c r="CJ927" s="179"/>
      <c r="CK927" s="179"/>
      <c r="CL927" s="179"/>
      <c r="CM927" s="179"/>
      <c r="CN927" s="179"/>
      <c r="CO927" s="179"/>
      <c r="CP927" s="179"/>
      <c r="CQ927" s="179"/>
      <c r="CR927" s="179"/>
      <c r="CS927" s="179"/>
      <c r="CT927" s="179"/>
      <c r="CU927" s="179"/>
      <c r="CV927" s="179"/>
      <c r="CW927" s="179"/>
      <c r="CX927" s="179"/>
      <c r="CY927" s="179"/>
      <c r="CZ927" s="179"/>
      <c r="DA927" s="179"/>
      <c r="DB927" s="179"/>
      <c r="DC927" s="179"/>
      <c r="DD927" s="179"/>
      <c r="DE927" s="179"/>
      <c r="DF927" s="179"/>
      <c r="DG927" s="179"/>
      <c r="DH927" s="179"/>
      <c r="DI927" s="179"/>
      <c r="DJ927" s="179"/>
      <c r="DK927" s="179"/>
      <c r="DL927" s="179"/>
      <c r="DM927" s="179"/>
      <c r="DN927" s="179"/>
      <c r="DO927" s="179"/>
      <c r="DP927" s="179"/>
      <c r="DQ927" s="179"/>
      <c r="DR927" s="179"/>
      <c r="DS927" s="179"/>
      <c r="DT927" s="179"/>
      <c r="DU927" s="179"/>
      <c r="DV927" s="179"/>
      <c r="DW927" s="179"/>
      <c r="DX927" s="179"/>
      <c r="DY927" s="179"/>
      <c r="DZ927" s="179"/>
      <c r="EA927" s="179"/>
      <c r="EB927" s="179"/>
      <c r="EC927" s="179"/>
      <c r="ED927" s="179"/>
      <c r="EE927" s="179"/>
      <c r="EF927" s="179"/>
      <c r="EG927" s="179"/>
      <c r="EH927" s="179"/>
      <c r="EI927" s="179"/>
      <c r="EJ927" s="179"/>
      <c r="EK927" s="179"/>
      <c r="EL927" s="179"/>
      <c r="EM927" s="179"/>
      <c r="EN927" s="179"/>
      <c r="EO927" s="179"/>
      <c r="EP927" s="179"/>
      <c r="EQ927" s="179"/>
      <c r="ER927" s="179"/>
      <c r="ES927" s="179"/>
      <c r="ET927" s="179"/>
      <c r="EU927" s="179"/>
      <c r="EV927" s="179"/>
      <c r="EW927" s="179"/>
      <c r="EX927" s="179"/>
      <c r="EY927" s="179"/>
      <c r="EZ927" s="179"/>
      <c r="FA927" s="179"/>
      <c r="FB927" s="179"/>
      <c r="FC927" s="179"/>
      <c r="FD927" s="179"/>
      <c r="FE927" s="179"/>
      <c r="FF927" s="179"/>
      <c r="FG927" s="179"/>
      <c r="FH927" s="179"/>
      <c r="FI927" s="179"/>
      <c r="FJ927" s="179"/>
      <c r="FK927" s="179"/>
      <c r="FL927" s="179"/>
      <c r="FM927" s="179"/>
      <c r="FN927" s="179"/>
      <c r="FO927" s="179"/>
      <c r="FP927" s="179"/>
      <c r="FQ927" s="179"/>
      <c r="FR927" s="179"/>
      <c r="FS927" s="179"/>
      <c r="FT927" s="179"/>
      <c r="FU927" s="179"/>
      <c r="FV927" s="179"/>
      <c r="FW927" s="179"/>
      <c r="FX927" s="179"/>
      <c r="FY927" s="179"/>
      <c r="FZ927" s="179"/>
      <c r="GA927" s="179"/>
      <c r="GB927" s="179"/>
      <c r="GC927" s="179"/>
      <c r="GD927" s="179"/>
      <c r="GE927" s="179"/>
      <c r="GF927" s="179"/>
      <c r="GG927" s="179"/>
      <c r="GH927" s="179"/>
      <c r="GI927" s="179"/>
      <c r="GJ927" s="179"/>
      <c r="GK927" s="179"/>
      <c r="GL927" s="179"/>
      <c r="GM927" s="179"/>
      <c r="GN927" s="179"/>
      <c r="GO927" s="179"/>
      <c r="GP927" s="179"/>
      <c r="GQ927" s="179"/>
      <c r="GR927" s="179"/>
      <c r="GS927" s="179"/>
    </row>
    <row r="928" spans="1:20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79"/>
      <c r="AL928" s="179"/>
      <c r="AM928" s="179"/>
      <c r="AN928" s="179"/>
      <c r="AO928" s="179"/>
      <c r="AP928" s="179"/>
      <c r="AQ928" s="179"/>
      <c r="AR928" s="179"/>
      <c r="AS928" s="179"/>
      <c r="AT928" s="179"/>
      <c r="AU928" s="179"/>
      <c r="AV928" s="179"/>
      <c r="AW928" s="179"/>
      <c r="AX928" s="179"/>
      <c r="AY928" s="179"/>
      <c r="AZ928" s="179"/>
      <c r="BA928" s="179"/>
      <c r="BB928" s="179"/>
      <c r="BC928" s="179"/>
      <c r="BD928" s="179"/>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c r="CA928" s="179"/>
      <c r="CB928" s="179"/>
      <c r="CC928" s="179"/>
      <c r="CD928" s="179"/>
      <c r="CE928" s="179"/>
      <c r="CF928" s="179"/>
      <c r="CG928" s="179"/>
      <c r="CH928" s="179"/>
      <c r="CI928" s="179"/>
      <c r="CJ928" s="179"/>
      <c r="CK928" s="179"/>
      <c r="CL928" s="179"/>
      <c r="CM928" s="179"/>
      <c r="CN928" s="179"/>
      <c r="CO928" s="179"/>
      <c r="CP928" s="179"/>
      <c r="CQ928" s="179"/>
      <c r="CR928" s="179"/>
      <c r="CS928" s="179"/>
      <c r="CT928" s="179"/>
      <c r="CU928" s="179"/>
      <c r="CV928" s="179"/>
      <c r="CW928" s="179"/>
      <c r="CX928" s="179"/>
      <c r="CY928" s="179"/>
      <c r="CZ928" s="179"/>
      <c r="DA928" s="179"/>
      <c r="DB928" s="179"/>
      <c r="DC928" s="179"/>
      <c r="DD928" s="179"/>
      <c r="DE928" s="179"/>
      <c r="DF928" s="179"/>
      <c r="DG928" s="179"/>
      <c r="DH928" s="179"/>
      <c r="DI928" s="179"/>
      <c r="DJ928" s="179"/>
      <c r="DK928" s="179"/>
      <c r="DL928" s="179"/>
      <c r="DM928" s="179"/>
      <c r="DN928" s="179"/>
      <c r="DO928" s="179"/>
      <c r="DP928" s="179"/>
      <c r="DQ928" s="179"/>
      <c r="DR928" s="179"/>
      <c r="DS928" s="179"/>
      <c r="DT928" s="179"/>
      <c r="DU928" s="179"/>
      <c r="DV928" s="179"/>
      <c r="DW928" s="179"/>
      <c r="DX928" s="179"/>
      <c r="DY928" s="179"/>
      <c r="DZ928" s="179"/>
      <c r="EA928" s="179"/>
      <c r="EB928" s="179"/>
      <c r="EC928" s="179"/>
      <c r="ED928" s="179"/>
      <c r="EE928" s="179"/>
      <c r="EF928" s="179"/>
      <c r="EG928" s="179"/>
      <c r="EH928" s="179"/>
      <c r="EI928" s="179"/>
      <c r="EJ928" s="179"/>
      <c r="EK928" s="179"/>
      <c r="EL928" s="179"/>
      <c r="EM928" s="179"/>
      <c r="EN928" s="179"/>
      <c r="EO928" s="179"/>
      <c r="EP928" s="179"/>
      <c r="EQ928" s="179"/>
      <c r="ER928" s="179"/>
      <c r="ES928" s="179"/>
      <c r="ET928" s="179"/>
      <c r="EU928" s="179"/>
      <c r="EV928" s="179"/>
      <c r="EW928" s="179"/>
      <c r="EX928" s="179"/>
      <c r="EY928" s="179"/>
      <c r="EZ928" s="179"/>
      <c r="FA928" s="179"/>
      <c r="FB928" s="179"/>
      <c r="FC928" s="179"/>
      <c r="FD928" s="179"/>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79"/>
      <c r="FZ928" s="179"/>
      <c r="GA928" s="179"/>
      <c r="GB928" s="179"/>
      <c r="GC928" s="179"/>
      <c r="GD928" s="179"/>
      <c r="GE928" s="179"/>
      <c r="GF928" s="179"/>
      <c r="GG928" s="179"/>
      <c r="GH928" s="179"/>
      <c r="GI928" s="179"/>
      <c r="GJ928" s="179"/>
      <c r="GK928" s="179"/>
      <c r="GL928" s="179"/>
      <c r="GM928" s="179"/>
      <c r="GN928" s="179"/>
      <c r="GO928" s="179"/>
      <c r="GP928" s="179"/>
      <c r="GQ928" s="179"/>
      <c r="GR928" s="179"/>
      <c r="GS928" s="179"/>
    </row>
    <row r="929" spans="1:20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79"/>
      <c r="AL929" s="179"/>
      <c r="AM929" s="179"/>
      <c r="AN929" s="179"/>
      <c r="AO929" s="179"/>
      <c r="AP929" s="179"/>
      <c r="AQ929" s="179"/>
      <c r="AR929" s="179"/>
      <c r="AS929" s="179"/>
      <c r="AT929" s="179"/>
      <c r="AU929" s="179"/>
      <c r="AV929" s="179"/>
      <c r="AW929" s="179"/>
      <c r="AX929" s="179"/>
      <c r="AY929" s="179"/>
      <c r="AZ929" s="179"/>
      <c r="BA929" s="179"/>
      <c r="BB929" s="179"/>
      <c r="BC929" s="179"/>
      <c r="BD929" s="179"/>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c r="CA929" s="179"/>
      <c r="CB929" s="179"/>
      <c r="CC929" s="179"/>
      <c r="CD929" s="179"/>
      <c r="CE929" s="179"/>
      <c r="CF929" s="179"/>
      <c r="CG929" s="179"/>
      <c r="CH929" s="179"/>
      <c r="CI929" s="179"/>
      <c r="CJ929" s="179"/>
      <c r="CK929" s="179"/>
      <c r="CL929" s="179"/>
      <c r="CM929" s="179"/>
      <c r="CN929" s="179"/>
      <c r="CO929" s="179"/>
      <c r="CP929" s="179"/>
      <c r="CQ929" s="179"/>
      <c r="CR929" s="179"/>
      <c r="CS929" s="179"/>
      <c r="CT929" s="179"/>
      <c r="CU929" s="179"/>
      <c r="CV929" s="179"/>
      <c r="CW929" s="179"/>
      <c r="CX929" s="179"/>
      <c r="CY929" s="179"/>
      <c r="CZ929" s="179"/>
      <c r="DA929" s="179"/>
      <c r="DB929" s="179"/>
      <c r="DC929" s="179"/>
      <c r="DD929" s="179"/>
      <c r="DE929" s="179"/>
      <c r="DF929" s="179"/>
      <c r="DG929" s="179"/>
      <c r="DH929" s="179"/>
      <c r="DI929" s="179"/>
      <c r="DJ929" s="179"/>
      <c r="DK929" s="179"/>
      <c r="DL929" s="179"/>
      <c r="DM929" s="179"/>
      <c r="DN929" s="179"/>
      <c r="DO929" s="179"/>
      <c r="DP929" s="179"/>
      <c r="DQ929" s="179"/>
      <c r="DR929" s="179"/>
      <c r="DS929" s="179"/>
      <c r="DT929" s="179"/>
      <c r="DU929" s="179"/>
      <c r="DV929" s="179"/>
      <c r="DW929" s="179"/>
      <c r="DX929" s="179"/>
      <c r="DY929" s="179"/>
      <c r="DZ929" s="179"/>
      <c r="EA929" s="179"/>
      <c r="EB929" s="179"/>
      <c r="EC929" s="179"/>
      <c r="ED929" s="179"/>
      <c r="EE929" s="179"/>
      <c r="EF929" s="179"/>
      <c r="EG929" s="179"/>
      <c r="EH929" s="179"/>
      <c r="EI929" s="179"/>
      <c r="EJ929" s="179"/>
      <c r="EK929" s="179"/>
      <c r="EL929" s="179"/>
      <c r="EM929" s="179"/>
      <c r="EN929" s="179"/>
      <c r="EO929" s="179"/>
      <c r="EP929" s="179"/>
      <c r="EQ929" s="179"/>
      <c r="ER929" s="179"/>
      <c r="ES929" s="179"/>
      <c r="ET929" s="179"/>
      <c r="EU929" s="179"/>
      <c r="EV929" s="179"/>
      <c r="EW929" s="179"/>
      <c r="EX929" s="179"/>
      <c r="EY929" s="179"/>
      <c r="EZ929" s="179"/>
      <c r="FA929" s="179"/>
      <c r="FB929" s="179"/>
      <c r="FC929" s="179"/>
      <c r="FD929" s="179"/>
      <c r="FE929" s="179"/>
      <c r="FF929" s="179"/>
      <c r="FG929" s="179"/>
      <c r="FH929" s="179"/>
      <c r="FI929" s="179"/>
      <c r="FJ929" s="179"/>
      <c r="FK929" s="179"/>
      <c r="FL929" s="179"/>
      <c r="FM929" s="179"/>
      <c r="FN929" s="179"/>
      <c r="FO929" s="179"/>
      <c r="FP929" s="179"/>
      <c r="FQ929" s="179"/>
      <c r="FR929" s="179"/>
      <c r="FS929" s="179"/>
      <c r="FT929" s="179"/>
      <c r="FU929" s="179"/>
      <c r="FV929" s="179"/>
      <c r="FW929" s="179"/>
      <c r="FX929" s="179"/>
      <c r="FY929" s="179"/>
      <c r="FZ929" s="179"/>
      <c r="GA929" s="179"/>
      <c r="GB929" s="179"/>
      <c r="GC929" s="179"/>
      <c r="GD929" s="179"/>
      <c r="GE929" s="179"/>
      <c r="GF929" s="179"/>
      <c r="GG929" s="179"/>
      <c r="GH929" s="179"/>
      <c r="GI929" s="179"/>
      <c r="GJ929" s="179"/>
      <c r="GK929" s="179"/>
      <c r="GL929" s="179"/>
      <c r="GM929" s="179"/>
      <c r="GN929" s="179"/>
      <c r="GO929" s="179"/>
      <c r="GP929" s="179"/>
      <c r="GQ929" s="179"/>
      <c r="GR929" s="179"/>
      <c r="GS929" s="179"/>
    </row>
    <row r="930" spans="1:20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79"/>
      <c r="AL930" s="179"/>
      <c r="AM930" s="179"/>
      <c r="AN930" s="179"/>
      <c r="AO930" s="179"/>
      <c r="AP930" s="179"/>
      <c r="AQ930" s="179"/>
      <c r="AR930" s="179"/>
      <c r="AS930" s="179"/>
      <c r="AT930" s="179"/>
      <c r="AU930" s="179"/>
      <c r="AV930" s="179"/>
      <c r="AW930" s="179"/>
      <c r="AX930" s="179"/>
      <c r="AY930" s="179"/>
      <c r="AZ930" s="179"/>
      <c r="BA930" s="179"/>
      <c r="BB930" s="179"/>
      <c r="BC930" s="179"/>
      <c r="BD930" s="179"/>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c r="CA930" s="179"/>
      <c r="CB930" s="179"/>
      <c r="CC930" s="179"/>
      <c r="CD930" s="179"/>
      <c r="CE930" s="179"/>
      <c r="CF930" s="179"/>
      <c r="CG930" s="179"/>
      <c r="CH930" s="179"/>
      <c r="CI930" s="179"/>
      <c r="CJ930" s="179"/>
      <c r="CK930" s="179"/>
      <c r="CL930" s="179"/>
      <c r="CM930" s="179"/>
      <c r="CN930" s="179"/>
      <c r="CO930" s="179"/>
      <c r="CP930" s="179"/>
      <c r="CQ930" s="179"/>
      <c r="CR930" s="179"/>
      <c r="CS930" s="179"/>
      <c r="CT930" s="179"/>
      <c r="CU930" s="179"/>
      <c r="CV930" s="179"/>
      <c r="CW930" s="179"/>
      <c r="CX930" s="179"/>
      <c r="CY930" s="179"/>
      <c r="CZ930" s="179"/>
      <c r="DA930" s="179"/>
      <c r="DB930" s="179"/>
      <c r="DC930" s="179"/>
      <c r="DD930" s="179"/>
      <c r="DE930" s="179"/>
      <c r="DF930" s="179"/>
      <c r="DG930" s="179"/>
      <c r="DH930" s="179"/>
      <c r="DI930" s="179"/>
      <c r="DJ930" s="179"/>
      <c r="DK930" s="179"/>
      <c r="DL930" s="179"/>
      <c r="DM930" s="179"/>
      <c r="DN930" s="179"/>
      <c r="DO930" s="179"/>
      <c r="DP930" s="179"/>
      <c r="DQ930" s="179"/>
      <c r="DR930" s="179"/>
      <c r="DS930" s="179"/>
      <c r="DT930" s="179"/>
      <c r="DU930" s="179"/>
      <c r="DV930" s="179"/>
      <c r="DW930" s="179"/>
      <c r="DX930" s="179"/>
      <c r="DY930" s="179"/>
      <c r="DZ930" s="179"/>
      <c r="EA930" s="179"/>
      <c r="EB930" s="179"/>
      <c r="EC930" s="179"/>
      <c r="ED930" s="179"/>
      <c r="EE930" s="179"/>
      <c r="EF930" s="179"/>
      <c r="EG930" s="179"/>
      <c r="EH930" s="179"/>
      <c r="EI930" s="179"/>
      <c r="EJ930" s="179"/>
      <c r="EK930" s="179"/>
      <c r="EL930" s="179"/>
      <c r="EM930" s="179"/>
      <c r="EN930" s="179"/>
      <c r="EO930" s="179"/>
      <c r="EP930" s="179"/>
      <c r="EQ930" s="179"/>
      <c r="ER930" s="179"/>
      <c r="ES930" s="179"/>
      <c r="ET930" s="179"/>
      <c r="EU930" s="179"/>
      <c r="EV930" s="179"/>
      <c r="EW930" s="179"/>
      <c r="EX930" s="179"/>
      <c r="EY930" s="179"/>
      <c r="EZ930" s="179"/>
      <c r="FA930" s="179"/>
      <c r="FB930" s="179"/>
      <c r="FC930" s="179"/>
      <c r="FD930" s="179"/>
      <c r="FE930" s="179"/>
      <c r="FF930" s="179"/>
      <c r="FG930" s="179"/>
      <c r="FH930" s="179"/>
      <c r="FI930" s="179"/>
      <c r="FJ930" s="179"/>
      <c r="FK930" s="179"/>
      <c r="FL930" s="179"/>
      <c r="FM930" s="179"/>
      <c r="FN930" s="179"/>
      <c r="FO930" s="179"/>
      <c r="FP930" s="179"/>
      <c r="FQ930" s="179"/>
      <c r="FR930" s="179"/>
      <c r="FS930" s="179"/>
      <c r="FT930" s="179"/>
      <c r="FU930" s="179"/>
      <c r="FV930" s="179"/>
      <c r="FW930" s="179"/>
      <c r="FX930" s="179"/>
      <c r="FY930" s="179"/>
      <c r="FZ930" s="179"/>
      <c r="GA930" s="179"/>
      <c r="GB930" s="179"/>
      <c r="GC930" s="179"/>
      <c r="GD930" s="179"/>
      <c r="GE930" s="179"/>
      <c r="GF930" s="179"/>
      <c r="GG930" s="179"/>
      <c r="GH930" s="179"/>
      <c r="GI930" s="179"/>
      <c r="GJ930" s="179"/>
      <c r="GK930" s="179"/>
      <c r="GL930" s="179"/>
      <c r="GM930" s="179"/>
      <c r="GN930" s="179"/>
      <c r="GO930" s="179"/>
      <c r="GP930" s="179"/>
      <c r="GQ930" s="179"/>
      <c r="GR930" s="179"/>
      <c r="GS930" s="179"/>
    </row>
    <row r="931" spans="1:20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79"/>
      <c r="AL931" s="179"/>
      <c r="AM931" s="179"/>
      <c r="AN931" s="179"/>
      <c r="AO931" s="179"/>
      <c r="AP931" s="179"/>
      <c r="AQ931" s="179"/>
      <c r="AR931" s="179"/>
      <c r="AS931" s="179"/>
      <c r="AT931" s="179"/>
      <c r="AU931" s="179"/>
      <c r="AV931" s="179"/>
      <c r="AW931" s="179"/>
      <c r="AX931" s="179"/>
      <c r="AY931" s="179"/>
      <c r="AZ931" s="179"/>
      <c r="BA931" s="179"/>
      <c r="BB931" s="179"/>
      <c r="BC931" s="179"/>
      <c r="BD931" s="179"/>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c r="CA931" s="179"/>
      <c r="CB931" s="179"/>
      <c r="CC931" s="179"/>
      <c r="CD931" s="179"/>
      <c r="CE931" s="179"/>
      <c r="CF931" s="179"/>
      <c r="CG931" s="179"/>
      <c r="CH931" s="179"/>
      <c r="CI931" s="179"/>
      <c r="CJ931" s="179"/>
      <c r="CK931" s="179"/>
      <c r="CL931" s="179"/>
      <c r="CM931" s="179"/>
      <c r="CN931" s="179"/>
      <c r="CO931" s="179"/>
      <c r="CP931" s="179"/>
      <c r="CQ931" s="179"/>
      <c r="CR931" s="179"/>
      <c r="CS931" s="179"/>
      <c r="CT931" s="179"/>
      <c r="CU931" s="179"/>
      <c r="CV931" s="179"/>
      <c r="CW931" s="179"/>
      <c r="CX931" s="179"/>
      <c r="CY931" s="179"/>
      <c r="CZ931" s="179"/>
      <c r="DA931" s="179"/>
      <c r="DB931" s="179"/>
      <c r="DC931" s="179"/>
      <c r="DD931" s="179"/>
      <c r="DE931" s="179"/>
      <c r="DF931" s="179"/>
      <c r="DG931" s="179"/>
      <c r="DH931" s="179"/>
      <c r="DI931" s="179"/>
      <c r="DJ931" s="179"/>
      <c r="DK931" s="179"/>
      <c r="DL931" s="179"/>
      <c r="DM931" s="179"/>
      <c r="DN931" s="179"/>
      <c r="DO931" s="179"/>
      <c r="DP931" s="179"/>
      <c r="DQ931" s="179"/>
      <c r="DR931" s="179"/>
      <c r="DS931" s="179"/>
      <c r="DT931" s="179"/>
      <c r="DU931" s="179"/>
      <c r="DV931" s="179"/>
      <c r="DW931" s="179"/>
      <c r="DX931" s="179"/>
      <c r="DY931" s="179"/>
      <c r="DZ931" s="179"/>
      <c r="EA931" s="179"/>
      <c r="EB931" s="179"/>
      <c r="EC931" s="179"/>
      <c r="ED931" s="179"/>
      <c r="EE931" s="179"/>
      <c r="EF931" s="179"/>
      <c r="EG931" s="179"/>
      <c r="EH931" s="179"/>
      <c r="EI931" s="179"/>
      <c r="EJ931" s="179"/>
      <c r="EK931" s="179"/>
      <c r="EL931" s="179"/>
      <c r="EM931" s="179"/>
      <c r="EN931" s="179"/>
      <c r="EO931" s="179"/>
      <c r="EP931" s="179"/>
      <c r="EQ931" s="179"/>
      <c r="ER931" s="179"/>
      <c r="ES931" s="179"/>
      <c r="ET931" s="179"/>
      <c r="EU931" s="179"/>
      <c r="EV931" s="179"/>
      <c r="EW931" s="179"/>
      <c r="EX931" s="179"/>
      <c r="EY931" s="179"/>
      <c r="EZ931" s="179"/>
      <c r="FA931" s="179"/>
      <c r="FB931" s="179"/>
      <c r="FC931" s="179"/>
      <c r="FD931" s="179"/>
      <c r="FE931" s="179"/>
      <c r="FF931" s="179"/>
      <c r="FG931" s="179"/>
      <c r="FH931" s="179"/>
      <c r="FI931" s="179"/>
      <c r="FJ931" s="179"/>
      <c r="FK931" s="179"/>
      <c r="FL931" s="179"/>
      <c r="FM931" s="179"/>
      <c r="FN931" s="179"/>
      <c r="FO931" s="179"/>
      <c r="FP931" s="179"/>
      <c r="FQ931" s="179"/>
      <c r="FR931" s="179"/>
      <c r="FS931" s="179"/>
      <c r="FT931" s="179"/>
      <c r="FU931" s="179"/>
      <c r="FV931" s="179"/>
      <c r="FW931" s="179"/>
      <c r="FX931" s="179"/>
      <c r="FY931" s="179"/>
      <c r="FZ931" s="179"/>
      <c r="GA931" s="179"/>
      <c r="GB931" s="179"/>
      <c r="GC931" s="179"/>
      <c r="GD931" s="179"/>
      <c r="GE931" s="179"/>
      <c r="GF931" s="179"/>
      <c r="GG931" s="179"/>
      <c r="GH931" s="179"/>
      <c r="GI931" s="179"/>
      <c r="GJ931" s="179"/>
      <c r="GK931" s="179"/>
      <c r="GL931" s="179"/>
      <c r="GM931" s="179"/>
      <c r="GN931" s="179"/>
      <c r="GO931" s="179"/>
      <c r="GP931" s="179"/>
      <c r="GQ931" s="179"/>
      <c r="GR931" s="179"/>
      <c r="GS931" s="179"/>
    </row>
    <row r="932" spans="1:20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79"/>
      <c r="AL932" s="179"/>
      <c r="AM932" s="179"/>
      <c r="AN932" s="179"/>
      <c r="AO932" s="179"/>
      <c r="AP932" s="179"/>
      <c r="AQ932" s="179"/>
      <c r="AR932" s="179"/>
      <c r="AS932" s="179"/>
      <c r="AT932" s="179"/>
      <c r="AU932" s="179"/>
      <c r="AV932" s="179"/>
      <c r="AW932" s="179"/>
      <c r="AX932" s="179"/>
      <c r="AY932" s="179"/>
      <c r="AZ932" s="179"/>
      <c r="BA932" s="179"/>
      <c r="BB932" s="179"/>
      <c r="BC932" s="179"/>
      <c r="BD932" s="179"/>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c r="CA932" s="179"/>
      <c r="CB932" s="179"/>
      <c r="CC932" s="179"/>
      <c r="CD932" s="179"/>
      <c r="CE932" s="179"/>
      <c r="CF932" s="179"/>
      <c r="CG932" s="179"/>
      <c r="CH932" s="179"/>
      <c r="CI932" s="179"/>
      <c r="CJ932" s="179"/>
      <c r="CK932" s="179"/>
      <c r="CL932" s="179"/>
      <c r="CM932" s="179"/>
      <c r="CN932" s="179"/>
      <c r="CO932" s="179"/>
      <c r="CP932" s="179"/>
      <c r="CQ932" s="179"/>
      <c r="CR932" s="179"/>
      <c r="CS932" s="179"/>
      <c r="CT932" s="179"/>
      <c r="CU932" s="179"/>
      <c r="CV932" s="179"/>
      <c r="CW932" s="179"/>
      <c r="CX932" s="179"/>
      <c r="CY932" s="179"/>
      <c r="CZ932" s="179"/>
      <c r="DA932" s="179"/>
      <c r="DB932" s="179"/>
      <c r="DC932" s="179"/>
      <c r="DD932" s="179"/>
      <c r="DE932" s="179"/>
      <c r="DF932" s="179"/>
      <c r="DG932" s="179"/>
      <c r="DH932" s="179"/>
      <c r="DI932" s="179"/>
      <c r="DJ932" s="179"/>
      <c r="DK932" s="179"/>
      <c r="DL932" s="179"/>
      <c r="DM932" s="179"/>
      <c r="DN932" s="179"/>
      <c r="DO932" s="179"/>
      <c r="DP932" s="179"/>
      <c r="DQ932" s="179"/>
      <c r="DR932" s="179"/>
      <c r="DS932" s="179"/>
      <c r="DT932" s="179"/>
      <c r="DU932" s="179"/>
      <c r="DV932" s="179"/>
      <c r="DW932" s="179"/>
      <c r="DX932" s="179"/>
      <c r="DY932" s="179"/>
      <c r="DZ932" s="179"/>
      <c r="EA932" s="179"/>
      <c r="EB932" s="179"/>
      <c r="EC932" s="179"/>
      <c r="ED932" s="179"/>
      <c r="EE932" s="179"/>
      <c r="EF932" s="179"/>
      <c r="EG932" s="179"/>
      <c r="EH932" s="179"/>
      <c r="EI932" s="179"/>
      <c r="EJ932" s="179"/>
      <c r="EK932" s="179"/>
      <c r="EL932" s="179"/>
      <c r="EM932" s="179"/>
      <c r="EN932" s="179"/>
      <c r="EO932" s="179"/>
      <c r="EP932" s="179"/>
      <c r="EQ932" s="179"/>
      <c r="ER932" s="179"/>
      <c r="ES932" s="179"/>
      <c r="ET932" s="179"/>
      <c r="EU932" s="179"/>
      <c r="EV932" s="179"/>
      <c r="EW932" s="179"/>
      <c r="EX932" s="179"/>
      <c r="EY932" s="179"/>
      <c r="EZ932" s="179"/>
      <c r="FA932" s="179"/>
      <c r="FB932" s="179"/>
      <c r="FC932" s="179"/>
      <c r="FD932" s="179"/>
      <c r="FE932" s="179"/>
      <c r="FF932" s="179"/>
      <c r="FG932" s="179"/>
      <c r="FH932" s="179"/>
      <c r="FI932" s="179"/>
      <c r="FJ932" s="179"/>
      <c r="FK932" s="179"/>
      <c r="FL932" s="179"/>
      <c r="FM932" s="179"/>
      <c r="FN932" s="179"/>
      <c r="FO932" s="179"/>
      <c r="FP932" s="179"/>
      <c r="FQ932" s="179"/>
      <c r="FR932" s="179"/>
      <c r="FS932" s="179"/>
      <c r="FT932" s="179"/>
      <c r="FU932" s="179"/>
      <c r="FV932" s="179"/>
      <c r="FW932" s="179"/>
      <c r="FX932" s="179"/>
      <c r="FY932" s="179"/>
      <c r="FZ932" s="179"/>
      <c r="GA932" s="179"/>
      <c r="GB932" s="179"/>
      <c r="GC932" s="179"/>
      <c r="GD932" s="179"/>
      <c r="GE932" s="179"/>
      <c r="GF932" s="179"/>
      <c r="GG932" s="179"/>
      <c r="GH932" s="179"/>
      <c r="GI932" s="179"/>
      <c r="GJ932" s="179"/>
      <c r="GK932" s="179"/>
      <c r="GL932" s="179"/>
      <c r="GM932" s="179"/>
      <c r="GN932" s="179"/>
      <c r="GO932" s="179"/>
      <c r="GP932" s="179"/>
      <c r="GQ932" s="179"/>
      <c r="GR932" s="179"/>
      <c r="GS932" s="179"/>
    </row>
    <row r="933" spans="1:20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79"/>
      <c r="AP933" s="179"/>
      <c r="AQ933" s="179"/>
      <c r="AR933" s="179"/>
      <c r="AS933" s="179"/>
      <c r="AT933" s="179"/>
      <c r="AU933" s="179"/>
      <c r="AV933" s="179"/>
      <c r="AW933" s="179"/>
      <c r="AX933" s="179"/>
      <c r="AY933" s="179"/>
      <c r="AZ933" s="179"/>
      <c r="BA933" s="179"/>
      <c r="BB933" s="179"/>
      <c r="BC933" s="179"/>
      <c r="BD933" s="179"/>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c r="CA933" s="179"/>
      <c r="CB933" s="179"/>
      <c r="CC933" s="179"/>
      <c r="CD933" s="179"/>
      <c r="CE933" s="179"/>
      <c r="CF933" s="179"/>
      <c r="CG933" s="179"/>
      <c r="CH933" s="179"/>
      <c r="CI933" s="179"/>
      <c r="CJ933" s="179"/>
      <c r="CK933" s="179"/>
      <c r="CL933" s="179"/>
      <c r="CM933" s="179"/>
      <c r="CN933" s="179"/>
      <c r="CO933" s="179"/>
      <c r="CP933" s="179"/>
      <c r="CQ933" s="179"/>
      <c r="CR933" s="179"/>
      <c r="CS933" s="179"/>
      <c r="CT933" s="179"/>
      <c r="CU933" s="179"/>
      <c r="CV933" s="179"/>
      <c r="CW933" s="179"/>
      <c r="CX933" s="179"/>
      <c r="CY933" s="179"/>
      <c r="CZ933" s="179"/>
      <c r="DA933" s="179"/>
      <c r="DB933" s="179"/>
      <c r="DC933" s="179"/>
      <c r="DD933" s="179"/>
      <c r="DE933" s="179"/>
      <c r="DF933" s="179"/>
      <c r="DG933" s="179"/>
      <c r="DH933" s="179"/>
      <c r="DI933" s="179"/>
      <c r="DJ933" s="179"/>
      <c r="DK933" s="179"/>
      <c r="DL933" s="179"/>
      <c r="DM933" s="179"/>
      <c r="DN933" s="179"/>
      <c r="DO933" s="179"/>
      <c r="DP933" s="179"/>
      <c r="DQ933" s="179"/>
      <c r="DR933" s="179"/>
      <c r="DS933" s="179"/>
      <c r="DT933" s="179"/>
      <c r="DU933" s="179"/>
      <c r="DV933" s="179"/>
      <c r="DW933" s="179"/>
      <c r="DX933" s="179"/>
      <c r="DY933" s="179"/>
      <c r="DZ933" s="179"/>
      <c r="EA933" s="179"/>
      <c r="EB933" s="179"/>
      <c r="EC933" s="179"/>
      <c r="ED933" s="179"/>
      <c r="EE933" s="179"/>
      <c r="EF933" s="179"/>
      <c r="EG933" s="179"/>
      <c r="EH933" s="179"/>
      <c r="EI933" s="179"/>
      <c r="EJ933" s="179"/>
      <c r="EK933" s="179"/>
      <c r="EL933" s="179"/>
      <c r="EM933" s="179"/>
      <c r="EN933" s="179"/>
      <c r="EO933" s="179"/>
      <c r="EP933" s="179"/>
      <c r="EQ933" s="179"/>
      <c r="ER933" s="179"/>
      <c r="ES933" s="179"/>
      <c r="ET933" s="179"/>
      <c r="EU933" s="179"/>
      <c r="EV933" s="179"/>
      <c r="EW933" s="179"/>
      <c r="EX933" s="179"/>
      <c r="EY933" s="179"/>
      <c r="EZ933" s="179"/>
      <c r="FA933" s="179"/>
      <c r="FB933" s="179"/>
      <c r="FC933" s="179"/>
      <c r="FD933" s="179"/>
      <c r="FE933" s="179"/>
      <c r="FF933" s="179"/>
      <c r="FG933" s="179"/>
      <c r="FH933" s="179"/>
      <c r="FI933" s="179"/>
      <c r="FJ933" s="179"/>
      <c r="FK933" s="179"/>
      <c r="FL933" s="179"/>
      <c r="FM933" s="179"/>
      <c r="FN933" s="179"/>
      <c r="FO933" s="179"/>
      <c r="FP933" s="179"/>
      <c r="FQ933" s="179"/>
      <c r="FR933" s="179"/>
      <c r="FS933" s="179"/>
      <c r="FT933" s="179"/>
      <c r="FU933" s="179"/>
      <c r="FV933" s="179"/>
      <c r="FW933" s="179"/>
      <c r="FX933" s="179"/>
      <c r="FY933" s="179"/>
      <c r="FZ933" s="179"/>
      <c r="GA933" s="179"/>
      <c r="GB933" s="179"/>
      <c r="GC933" s="179"/>
      <c r="GD933" s="179"/>
      <c r="GE933" s="179"/>
      <c r="GF933" s="179"/>
      <c r="GG933" s="179"/>
      <c r="GH933" s="179"/>
      <c r="GI933" s="179"/>
      <c r="GJ933" s="179"/>
      <c r="GK933" s="179"/>
      <c r="GL933" s="179"/>
      <c r="GM933" s="179"/>
      <c r="GN933" s="179"/>
      <c r="GO933" s="179"/>
      <c r="GP933" s="179"/>
      <c r="GQ933" s="179"/>
      <c r="GR933" s="179"/>
      <c r="GS933" s="179"/>
    </row>
  </sheetData>
  <mergeCells count="20">
    <mergeCell ref="D29:F29"/>
    <mergeCell ref="B29:C29"/>
    <mergeCell ref="B30:C30"/>
    <mergeCell ref="B31:C31"/>
    <mergeCell ref="D30:F30"/>
    <mergeCell ref="D31:F31"/>
    <mergeCell ref="A26:G26"/>
    <mergeCell ref="B27:C27"/>
    <mergeCell ref="D27:F27"/>
    <mergeCell ref="B28:C28"/>
    <mergeCell ref="D28:F28"/>
    <mergeCell ref="B4:C4"/>
    <mergeCell ref="F4:H4"/>
    <mergeCell ref="B5:C5"/>
    <mergeCell ref="F5:H5"/>
    <mergeCell ref="A1:G1"/>
    <mergeCell ref="B2:C2"/>
    <mergeCell ref="F2:H2"/>
    <mergeCell ref="B3:C3"/>
    <mergeCell ref="F3:H3"/>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9921875" customWidth="1"/>
    <col min="5" max="5" width="18.8984375" customWidth="1"/>
  </cols>
  <sheetData>
    <row r="1" spans="1:8" s="104" customFormat="1" ht="36" customHeight="1">
      <c r="A1" s="284" t="s">
        <v>1691</v>
      </c>
      <c r="B1" s="284"/>
      <c r="C1" s="284"/>
      <c r="D1" s="284"/>
      <c r="E1" s="284"/>
      <c r="F1" s="284"/>
      <c r="G1" s="285" t="str">
        <f>Assessment!E1</f>
        <v>Version 2.01</v>
      </c>
      <c r="H1" s="285"/>
    </row>
    <row r="2" spans="1:8" s="104" customFormat="1" ht="26.1" customHeight="1">
      <c r="A2" s="302"/>
      <c r="B2" s="302"/>
      <c r="C2" s="302"/>
      <c r="D2" s="302"/>
      <c r="E2" s="302"/>
      <c r="F2" s="302"/>
      <c r="G2" s="302"/>
      <c r="H2" s="302"/>
    </row>
    <row r="3" spans="1:8" s="5" customFormat="1" ht="32.25" customHeight="1">
      <c r="A3" s="112" t="s">
        <v>1605</v>
      </c>
      <c r="B3" s="271" t="str">
        <f>Assessment!C6</f>
        <v>Vendor Name</v>
      </c>
      <c r="C3" s="271"/>
      <c r="D3" s="112" t="s">
        <v>1606</v>
      </c>
      <c r="E3" s="271" t="str">
        <f>Assessment!C7</f>
        <v>Product Name and Version Information</v>
      </c>
      <c r="F3" s="271"/>
      <c r="G3" s="271"/>
      <c r="H3" s="271"/>
    </row>
    <row r="4" spans="1:8" ht="28.5">
      <c r="A4" s="105" t="s">
        <v>1607</v>
      </c>
      <c r="B4" s="303" t="str">
        <f>Assessment!C8</f>
        <v>Brief Description of the Product</v>
      </c>
      <c r="C4" s="303"/>
      <c r="D4" s="303"/>
      <c r="E4" s="303"/>
      <c r="F4" s="303"/>
      <c r="G4" s="303"/>
      <c r="H4" s="303"/>
    </row>
    <row r="5" spans="1:8" ht="36" customHeight="1">
      <c r="A5" s="292"/>
      <c r="B5" s="293"/>
      <c r="C5" s="294"/>
      <c r="D5" s="301" t="s">
        <v>440</v>
      </c>
      <c r="E5" s="301"/>
      <c r="F5" s="286"/>
      <c r="G5" s="287"/>
      <c r="H5" s="288"/>
    </row>
    <row r="6" spans="1:8" s="5" customFormat="1" ht="35.25" customHeight="1">
      <c r="A6" s="295"/>
      <c r="B6" s="296"/>
      <c r="C6" s="297"/>
      <c r="D6" s="146">
        <f>Questions!V21</f>
        <v>0</v>
      </c>
      <c r="E6" s="145" t="str">
        <f>Questions!W21</f>
        <v>F</v>
      </c>
      <c r="F6" s="289"/>
      <c r="G6" s="290"/>
      <c r="H6" s="291"/>
    </row>
    <row r="7" spans="1:8">
      <c r="A7" s="156"/>
      <c r="B7" s="157"/>
      <c r="C7" s="158"/>
      <c r="D7" s="159"/>
      <c r="E7" s="160"/>
      <c r="F7" s="159"/>
      <c r="G7" s="159"/>
      <c r="H7" s="161"/>
    </row>
    <row r="8" spans="1:8" s="5" customFormat="1">
      <c r="A8" s="162"/>
      <c r="B8" s="18"/>
      <c r="C8" s="95">
        <v>0</v>
      </c>
      <c r="D8" s="163">
        <v>0.6</v>
      </c>
      <c r="E8" s="96">
        <v>0.7</v>
      </c>
      <c r="F8" s="163">
        <v>0.8</v>
      </c>
      <c r="G8" s="163">
        <v>0.9</v>
      </c>
      <c r="H8" s="164"/>
    </row>
    <row r="9" spans="1:8" s="5" customFormat="1">
      <c r="A9" s="162"/>
      <c r="B9" s="18"/>
      <c r="C9" s="95">
        <v>0.6</v>
      </c>
      <c r="D9" s="163">
        <v>0.7</v>
      </c>
      <c r="E9" s="96">
        <v>0.8</v>
      </c>
      <c r="F9" s="163">
        <v>0.9</v>
      </c>
      <c r="G9" s="163">
        <v>1</v>
      </c>
      <c r="H9" s="164"/>
    </row>
    <row r="10" spans="1:8" s="5" customFormat="1">
      <c r="A10" s="162"/>
      <c r="B10" s="18"/>
      <c r="C10" s="95" t="s">
        <v>441</v>
      </c>
      <c r="D10" s="163" t="s">
        <v>1581</v>
      </c>
      <c r="E10" s="96" t="s">
        <v>1582</v>
      </c>
      <c r="F10" s="163" t="s">
        <v>1583</v>
      </c>
      <c r="G10" s="163" t="s">
        <v>1584</v>
      </c>
      <c r="H10" s="164"/>
    </row>
    <row r="11" spans="1:8" ht="30">
      <c r="A11" s="165" t="str">
        <f>Questions!S2</f>
        <v>Documentation</v>
      </c>
      <c r="B11" s="166">
        <f>Questions!X2</f>
        <v>0</v>
      </c>
      <c r="C11" s="167" t="str">
        <f>IF(AND(C$8&lt;$B11,$B11&lt;=C$9),$B11,"")</f>
        <v/>
      </c>
      <c r="D11" s="167" t="str">
        <f t="shared" ref="D11:G25" si="0">IF(AND(D$8&lt;$B11,$B11&lt;=D$9),$B11,"")</f>
        <v/>
      </c>
      <c r="E11" s="167" t="str">
        <f t="shared" si="0"/>
        <v/>
      </c>
      <c r="F11" s="167" t="str">
        <f t="shared" si="0"/>
        <v/>
      </c>
      <c r="G11" s="167" t="str">
        <f t="shared" si="0"/>
        <v/>
      </c>
      <c r="H11" s="164"/>
    </row>
    <row r="12" spans="1:8">
      <c r="A12" s="165" t="str">
        <f>Questions!S3</f>
        <v>Company</v>
      </c>
      <c r="B12" s="166">
        <f>Questions!X3</f>
        <v>0</v>
      </c>
      <c r="C12" s="167" t="str">
        <f t="shared" ref="C12:C25" si="1">IF(AND(C$8&lt;$B12,$B12&lt;=C$9),$B12,"")</f>
        <v/>
      </c>
      <c r="D12" s="167" t="str">
        <f t="shared" si="0"/>
        <v/>
      </c>
      <c r="E12" s="167" t="str">
        <f t="shared" si="0"/>
        <v/>
      </c>
      <c r="F12" s="167" t="str">
        <f t="shared" si="0"/>
        <v/>
      </c>
      <c r="G12" s="167" t="str">
        <f t="shared" si="0"/>
        <v/>
      </c>
      <c r="H12" s="164"/>
    </row>
    <row r="13" spans="1:8" ht="30">
      <c r="A13" s="165" t="str">
        <f>Questions!S4</f>
        <v>Application Security</v>
      </c>
      <c r="B13" s="166">
        <f>Questions!X4</f>
        <v>0</v>
      </c>
      <c r="C13" s="167" t="str">
        <f t="shared" si="1"/>
        <v/>
      </c>
      <c r="D13" s="167" t="str">
        <f t="shared" si="0"/>
        <v/>
      </c>
      <c r="E13" s="167" t="str">
        <f t="shared" si="0"/>
        <v/>
      </c>
      <c r="F13" s="167" t="str">
        <f t="shared" si="0"/>
        <v/>
      </c>
      <c r="G13" s="167" t="str">
        <f t="shared" si="0"/>
        <v/>
      </c>
      <c r="H13" s="164"/>
    </row>
    <row r="14" spans="1:8" ht="75">
      <c r="A14" s="165" t="str">
        <f>Questions!S5</f>
        <v>Authentication, Authorization, and Accounting</v>
      </c>
      <c r="B14" s="166">
        <f>Questions!X5</f>
        <v>0</v>
      </c>
      <c r="C14" s="167" t="str">
        <f t="shared" si="1"/>
        <v/>
      </c>
      <c r="D14" s="167" t="str">
        <f t="shared" si="0"/>
        <v/>
      </c>
      <c r="E14" s="167" t="str">
        <f t="shared" si="0"/>
        <v/>
      </c>
      <c r="F14" s="167" t="str">
        <f t="shared" si="0"/>
        <v/>
      </c>
      <c r="G14" s="167" t="str">
        <f t="shared" si="0"/>
        <v/>
      </c>
      <c r="H14" s="164"/>
    </row>
    <row r="15" spans="1:8" ht="30">
      <c r="A15" s="165" t="str">
        <f>Questions!S6</f>
        <v>Business Continuity</v>
      </c>
      <c r="B15" s="166">
        <f>Questions!X6</f>
        <v>0</v>
      </c>
      <c r="C15" s="167" t="str">
        <f t="shared" si="1"/>
        <v/>
      </c>
      <c r="D15" s="167" t="str">
        <f t="shared" si="0"/>
        <v/>
      </c>
      <c r="E15" s="167" t="str">
        <f t="shared" si="0"/>
        <v/>
      </c>
      <c r="F15" s="167" t="str">
        <f t="shared" si="0"/>
        <v/>
      </c>
      <c r="G15" s="167" t="str">
        <f t="shared" si="0"/>
        <v/>
      </c>
      <c r="H15" s="164"/>
    </row>
    <row r="16" spans="1:8" ht="30">
      <c r="A16" s="165" t="str">
        <f>Questions!S7</f>
        <v>Change Management</v>
      </c>
      <c r="B16" s="166">
        <f>Questions!X7</f>
        <v>0</v>
      </c>
      <c r="C16" s="167" t="str">
        <f t="shared" si="1"/>
        <v/>
      </c>
      <c r="D16" s="167" t="str">
        <f t="shared" si="0"/>
        <v/>
      </c>
      <c r="E16" s="167" t="str">
        <f t="shared" si="0"/>
        <v/>
      </c>
      <c r="F16" s="167" t="str">
        <f t="shared" si="0"/>
        <v/>
      </c>
      <c r="G16" s="167" t="str">
        <f t="shared" si="0"/>
        <v/>
      </c>
      <c r="H16" s="164"/>
    </row>
    <row r="17" spans="1:8">
      <c r="A17" s="165" t="str">
        <f>Questions!S10</f>
        <v>Data</v>
      </c>
      <c r="B17" s="166">
        <f>Questions!X10</f>
        <v>0</v>
      </c>
      <c r="C17" s="167" t="str">
        <f t="shared" si="1"/>
        <v/>
      </c>
      <c r="D17" s="167" t="str">
        <f t="shared" si="0"/>
        <v/>
      </c>
      <c r="E17" s="167" t="str">
        <f t="shared" si="0"/>
        <v/>
      </c>
      <c r="F17" s="167" t="str">
        <f t="shared" si="0"/>
        <v/>
      </c>
      <c r="G17" s="167" t="str">
        <f t="shared" si="0"/>
        <v/>
      </c>
      <c r="H17" s="164"/>
    </row>
    <row r="18" spans="1:8">
      <c r="A18" s="165" t="str">
        <f>Questions!S11</f>
        <v>Database</v>
      </c>
      <c r="B18" s="166">
        <f>Questions!X11</f>
        <v>0</v>
      </c>
      <c r="C18" s="167" t="str">
        <f t="shared" si="1"/>
        <v/>
      </c>
      <c r="D18" s="167" t="str">
        <f t="shared" si="0"/>
        <v/>
      </c>
      <c r="E18" s="167" t="str">
        <f t="shared" si="0"/>
        <v/>
      </c>
      <c r="F18" s="167" t="str">
        <f t="shared" si="0"/>
        <v/>
      </c>
      <c r="G18" s="167" t="str">
        <f t="shared" si="0"/>
        <v/>
      </c>
      <c r="H18" s="164"/>
    </row>
    <row r="19" spans="1:8">
      <c r="A19" s="165" t="str">
        <f>Questions!S12</f>
        <v>Datacenter</v>
      </c>
      <c r="B19" s="166">
        <f>Questions!X12</f>
        <v>0</v>
      </c>
      <c r="C19" s="167" t="str">
        <f t="shared" si="1"/>
        <v/>
      </c>
      <c r="D19" s="167" t="str">
        <f t="shared" si="0"/>
        <v/>
      </c>
      <c r="E19" s="167" t="str">
        <f t="shared" si="0"/>
        <v/>
      </c>
      <c r="F19" s="167" t="str">
        <f t="shared" si="0"/>
        <v/>
      </c>
      <c r="G19" s="167" t="str">
        <f t="shared" si="0"/>
        <v/>
      </c>
      <c r="H19" s="164"/>
    </row>
    <row r="20" spans="1:8" ht="30">
      <c r="A20" s="165" t="str">
        <f>Questions!S15</f>
        <v>Disaster Recovery</v>
      </c>
      <c r="B20" s="166">
        <f>Questions!X15</f>
        <v>0</v>
      </c>
      <c r="C20" s="167" t="str">
        <f t="shared" si="1"/>
        <v/>
      </c>
      <c r="D20" s="167" t="str">
        <f t="shared" si="0"/>
        <v/>
      </c>
      <c r="E20" s="167" t="str">
        <f t="shared" si="0"/>
        <v/>
      </c>
      <c r="F20" s="167" t="str">
        <f t="shared" si="0"/>
        <v/>
      </c>
      <c r="G20" s="167" t="str">
        <f t="shared" si="0"/>
        <v/>
      </c>
      <c r="H20" s="164"/>
    </row>
    <row r="21" spans="1:8" ht="45">
      <c r="A21" s="165" t="str">
        <f>Questions!S16</f>
        <v>Firewalls, IDS, IPS, and Networking</v>
      </c>
      <c r="B21" s="166">
        <f>Questions!X16</f>
        <v>0</v>
      </c>
      <c r="C21" s="167" t="str">
        <f t="shared" si="1"/>
        <v/>
      </c>
      <c r="D21" s="167" t="str">
        <f t="shared" si="0"/>
        <v/>
      </c>
      <c r="E21" s="167" t="str">
        <f t="shared" si="0"/>
        <v/>
      </c>
      <c r="F21" s="167" t="str">
        <f t="shared" si="0"/>
        <v/>
      </c>
      <c r="G21" s="167" t="str">
        <f t="shared" si="0"/>
        <v/>
      </c>
      <c r="H21" s="164"/>
    </row>
    <row r="22" spans="1:8" ht="30">
      <c r="A22" s="165" t="str">
        <f>Questions!S17</f>
        <v>Physical Security</v>
      </c>
      <c r="B22" s="166">
        <f>Questions!X17</f>
        <v>0</v>
      </c>
      <c r="C22" s="167" t="str">
        <f t="shared" si="1"/>
        <v/>
      </c>
      <c r="D22" s="167" t="str">
        <f t="shared" si="0"/>
        <v/>
      </c>
      <c r="E22" s="167" t="str">
        <f t="shared" si="0"/>
        <v/>
      </c>
      <c r="F22" s="167" t="str">
        <f t="shared" si="0"/>
        <v/>
      </c>
      <c r="G22" s="167" t="str">
        <f t="shared" si="0"/>
        <v/>
      </c>
      <c r="H22" s="164"/>
    </row>
    <row r="23" spans="1:8" ht="45">
      <c r="A23" s="165" t="str">
        <f>Questions!S18</f>
        <v>Policies, Procedures, and Processes</v>
      </c>
      <c r="B23" s="166">
        <f>Questions!X18</f>
        <v>0</v>
      </c>
      <c r="C23" s="167" t="str">
        <f t="shared" si="1"/>
        <v/>
      </c>
      <c r="D23" s="167" t="str">
        <f t="shared" si="0"/>
        <v/>
      </c>
      <c r="E23" s="167" t="str">
        <f t="shared" si="0"/>
        <v/>
      </c>
      <c r="F23" s="167" t="str">
        <f t="shared" si="0"/>
        <v/>
      </c>
      <c r="G23" s="167" t="str">
        <f t="shared" si="0"/>
        <v/>
      </c>
      <c r="H23" s="164"/>
    </row>
    <row r="24" spans="1:8" ht="60">
      <c r="A24" s="165" t="str">
        <f>Questions!S19</f>
        <v>Systems Management &amp; Configuration</v>
      </c>
      <c r="B24" s="166">
        <f>Questions!X19</f>
        <v>0</v>
      </c>
      <c r="C24" s="167" t="str">
        <f t="shared" si="1"/>
        <v/>
      </c>
      <c r="D24" s="167" t="str">
        <f t="shared" si="0"/>
        <v/>
      </c>
      <c r="E24" s="167" t="str">
        <f t="shared" si="0"/>
        <v/>
      </c>
      <c r="F24" s="167" t="str">
        <f t="shared" si="0"/>
        <v/>
      </c>
      <c r="G24" s="167" t="str">
        <f t="shared" si="0"/>
        <v/>
      </c>
      <c r="H24" s="164"/>
    </row>
    <row r="25" spans="1:8" ht="30">
      <c r="A25" s="165" t="str">
        <f>Questions!S20</f>
        <v>Vulnerability Scanning</v>
      </c>
      <c r="B25" s="166">
        <f>Questions!X20</f>
        <v>0</v>
      </c>
      <c r="C25" s="167" t="str">
        <f t="shared" si="1"/>
        <v/>
      </c>
      <c r="D25" s="167" t="str">
        <f t="shared" si="0"/>
        <v/>
      </c>
      <c r="E25" s="167" t="str">
        <f t="shared" si="0"/>
        <v/>
      </c>
      <c r="F25" s="167" t="str">
        <f t="shared" si="0"/>
        <v/>
      </c>
      <c r="G25" s="167" t="str">
        <f t="shared" si="0"/>
        <v/>
      </c>
      <c r="H25" s="164"/>
    </row>
    <row r="26" spans="1:8">
      <c r="A26" s="168"/>
      <c r="B26" s="169"/>
      <c r="C26" s="169"/>
      <c r="D26" s="169"/>
      <c r="E26" s="169"/>
      <c r="F26" s="169"/>
      <c r="G26" s="169"/>
      <c r="H26" s="164"/>
    </row>
    <row r="27" spans="1:8">
      <c r="A27" s="170"/>
      <c r="B27" s="169"/>
      <c r="C27" s="169"/>
      <c r="D27" s="169"/>
      <c r="E27" s="169"/>
      <c r="F27" s="169"/>
      <c r="G27" s="169"/>
      <c r="H27" s="164"/>
    </row>
    <row r="28" spans="1:8" ht="51" customHeight="1">
      <c r="A28" s="298" t="s">
        <v>1657</v>
      </c>
      <c r="B28" s="299"/>
      <c r="C28" s="299"/>
      <c r="D28" s="299"/>
      <c r="E28" s="299"/>
      <c r="F28" s="299"/>
      <c r="G28" s="299"/>
      <c r="H28" s="300"/>
    </row>
    <row r="29" spans="1:8" ht="36" customHeight="1">
      <c r="A29" s="278"/>
      <c r="B29" s="279"/>
      <c r="C29" s="280"/>
      <c r="D29" s="281" t="s">
        <v>1604</v>
      </c>
      <c r="E29" s="282"/>
      <c r="F29" s="282"/>
      <c r="G29" s="282"/>
      <c r="H29" s="283"/>
    </row>
    <row r="30" spans="1:8" ht="46.5" customHeight="1">
      <c r="A30" s="155" t="str">
        <f>'High Risk Non-Compliant'!B4</f>
        <v>ID</v>
      </c>
      <c r="B30" s="155" t="str">
        <f>'High Risk Non-Compliant'!C4</f>
        <v>Question</v>
      </c>
      <c r="C30" s="155" t="str">
        <f>'High Risk Non-Compliant'!D4</f>
        <v>Additional Info</v>
      </c>
      <c r="D30" s="174" t="str">
        <f>VLOOKUP('Analyst Report'!B6,'Standards Crosswalk'!A79:A85,1)</f>
        <v>NIST Cybersecurity Framework</v>
      </c>
      <c r="E30" s="175">
        <f>VLOOKUP('Analyst Report'!B6,'Standards Crosswalk'!A79:B85,2)</f>
        <v>7</v>
      </c>
      <c r="F30" s="168"/>
      <c r="G30" s="169"/>
      <c r="H30" s="164"/>
    </row>
    <row r="31" spans="1:8" ht="90">
      <c r="A31" s="152" t="str">
        <f>'High Risk Non-Compliant'!B5</f>
        <v>DOCU-04</v>
      </c>
      <c r="B31" s="152" t="str">
        <f>'High Risk Non-Compliant'!C5</f>
        <v>Do you conform with a specific industry standard security framework? (e.g. NIST Cybersecurity Framework, ISO 27001, etc.)</v>
      </c>
      <c r="C31" s="152">
        <f>'High Risk Non-Compliant'!D5</f>
        <v>0</v>
      </c>
      <c r="D31" s="152">
        <f>VLOOKUP(A31,'High Risk Non-Compliant'!B:J,$E$30,FALSE)</f>
        <v>0</v>
      </c>
      <c r="E31" s="152" t="e">
        <f>VLOOKUP(D31,'Crosswalk Detail'!A:B,2,FALSE)</f>
        <v>#N/A</v>
      </c>
      <c r="F31" s="168"/>
      <c r="G31" s="169"/>
      <c r="H31" s="164"/>
    </row>
    <row r="32" spans="1:8" ht="135">
      <c r="A32" s="152" t="str">
        <f>'High Risk Non-Compliant'!B6</f>
        <v>DOCU-06</v>
      </c>
      <c r="B32" s="152" t="str">
        <f>'High Risk Non-Compliant'!C6</f>
        <v>Does your organization have a data privacy policy?</v>
      </c>
      <c r="C32" s="152">
        <f>'High Risk Non-Compliant'!D6</f>
        <v>0</v>
      </c>
      <c r="D32" s="152" t="str">
        <f>VLOOKUP(A32,'High Risk Non-Compliant'!B:J,$E$30,FALSE)</f>
        <v>ID.GV-3</v>
      </c>
      <c r="E32" s="152" t="str">
        <f>VLOOKUP(D32,'Crosswalk Detail'!A:B,2,FALSE)</f>
        <v xml:space="preserve"> Legal and regulatory requirements regarding cybersecurity, including privacy and civil liberties obligations, are understood and managed</v>
      </c>
      <c r="F32" s="168"/>
      <c r="G32" s="169"/>
      <c r="H32" s="164"/>
    </row>
    <row r="33" spans="1:8" ht="30">
      <c r="A33" s="152" t="str">
        <f>'High Risk Non-Compliant'!B7</f>
        <v>COMP-04</v>
      </c>
      <c r="B33" s="152" t="str">
        <f>'High Risk Non-Compliant'!C7</f>
        <v>Have you had a significant breach in the last 5 years?</v>
      </c>
      <c r="C33" s="152">
        <f>'High Risk Non-Compliant'!D7</f>
        <v>0</v>
      </c>
      <c r="D33" s="152">
        <f>VLOOKUP(A33,'High Risk Non-Compliant'!B:J,$E$30,FALSE)</f>
        <v>0</v>
      </c>
      <c r="E33" s="152" t="e">
        <f>VLOOKUP(D33,'Crosswalk Detail'!A:B,2,FALSE)</f>
        <v>#N/A</v>
      </c>
      <c r="F33" s="168"/>
      <c r="G33" s="169"/>
      <c r="H33" s="164"/>
    </row>
    <row r="34" spans="1:8" ht="45">
      <c r="A34" s="152" t="str">
        <f>'High Risk Non-Compliant'!B8</f>
        <v>COMP-05</v>
      </c>
      <c r="B34" s="152" t="str">
        <f>'High Risk Non-Compliant'!C8</f>
        <v>Do you have a dedicated Information Security staff or office?</v>
      </c>
      <c r="C34" s="152">
        <f>'High Risk Non-Compliant'!D8</f>
        <v>0</v>
      </c>
      <c r="D34" s="152">
        <f>VLOOKUP(A34,'High Risk Non-Compliant'!B:J,$E$30,FALSE)</f>
        <v>0</v>
      </c>
      <c r="E34" s="152" t="e">
        <f>VLOOKUP(D34,'Crosswalk Detail'!A:B,2,FALSE)</f>
        <v>#N/A</v>
      </c>
      <c r="F34" s="168"/>
      <c r="G34" s="169"/>
      <c r="H34" s="164"/>
    </row>
    <row r="35" spans="1:8" ht="90">
      <c r="A35" s="152" t="str">
        <f>'High Risk Non-Compliant'!B9</f>
        <v>HLAP-01</v>
      </c>
      <c r="B35" s="152" t="str">
        <f>'High Risk Non-Compliant'!C9</f>
        <v>Do you support role-based access control (RBAC) for end-users?</v>
      </c>
      <c r="C35" s="152">
        <f>'High Risk Non-Compliant'!D9</f>
        <v>0</v>
      </c>
      <c r="D35" s="152" t="str">
        <f>VLOOKUP(A35,'High Risk Non-Compliant'!B:J,$E$30,FALSE)</f>
        <v>PR.AC-4</v>
      </c>
      <c r="E35" s="152" t="str">
        <f>VLOOKUP(D35,'Crosswalk Detail'!A:B,2,FALSE)</f>
        <v xml:space="preserve"> Access permissions are managed, incorporating the principles of least privilege and separation of duties</v>
      </c>
      <c r="F35" s="168"/>
      <c r="G35" s="169"/>
      <c r="H35" s="164"/>
    </row>
    <row r="36" spans="1:8" ht="180">
      <c r="A36" s="152" t="str">
        <f>'High Risk Non-Compliant'!B10</f>
        <v>HLAP-02</v>
      </c>
      <c r="B36" s="152" t="str">
        <f>'High Risk Non-Compliant'!C10</f>
        <v>Do you support role-based access control (RBAC) for system administrators?</v>
      </c>
      <c r="C36" s="152">
        <f>'High Risk Non-Compliant'!D10</f>
        <v>0</v>
      </c>
      <c r="D36" s="152" t="str">
        <f>VLOOKUP(A36,'High Risk Non-Compliant'!B:J,$E$30,FALSE)</f>
        <v>PR.AC-4, PR.PT-3</v>
      </c>
      <c r="E36" s="152" t="str">
        <f>VLOOKUP(D36,'Crosswalk Detail'!A:B,2,FALSE)</f>
        <v xml:space="preserve"> Access permissions are managed, incorporating the principles of least privilege and separation of duties;  Access to systems and assets is controlled, incorporating the principle of least functionality</v>
      </c>
      <c r="F36" s="168"/>
      <c r="G36" s="169"/>
      <c r="H36" s="164"/>
    </row>
    <row r="37" spans="1:8" ht="75">
      <c r="A37" s="152" t="str">
        <f>'High Risk Non-Compliant'!B11</f>
        <v>HLAA-02</v>
      </c>
      <c r="B37" s="152" t="str">
        <f>'High Risk Non-Compliant'!C11</f>
        <v>Does your web-based interface support authentication, including standards-based single-sign-on? (e.g. InCommon)</v>
      </c>
      <c r="C37" s="152">
        <f>'High Risk Non-Compliant'!D11</f>
        <v>0</v>
      </c>
      <c r="D37" s="152" t="str">
        <f>VLOOKUP(A37,'High Risk Non-Compliant'!B:J,$E$30,FALSE)</f>
        <v>PR.AC-1</v>
      </c>
      <c r="E37" s="152" t="str">
        <f>VLOOKUP(D37,'Crosswalk Detail'!A:B,2,FALSE)</f>
        <v xml:space="preserve"> Identities and credentials are managed for authorized devices and users</v>
      </c>
      <c r="F37" s="168"/>
      <c r="G37" s="169"/>
      <c r="H37" s="164"/>
    </row>
    <row r="38" spans="1:8" ht="75">
      <c r="A38" s="152" t="str">
        <f>'High Risk Non-Compliant'!B12</f>
        <v>HLCH-01</v>
      </c>
      <c r="B38" s="152" t="str">
        <f>'High Risk Non-Compliant'!C12</f>
        <v xml:space="preserve">Do you have a documented and currently followed change management process (CMP)? </v>
      </c>
      <c r="C38" s="152">
        <f>'High Risk Non-Compliant'!D12</f>
        <v>0</v>
      </c>
      <c r="D38" s="152" t="str">
        <f>VLOOKUP(A38,'High Risk Non-Compliant'!B:J,$E$30,FALSE)</f>
        <v>PR.IP-3</v>
      </c>
      <c r="E38" s="152" t="str">
        <f>VLOOKUP(D38,'Crosswalk Detail'!A:B,2,FALSE)</f>
        <v xml:space="preserve"> Configuration change control processes are in place</v>
      </c>
      <c r="F38" s="168"/>
      <c r="G38" s="169"/>
      <c r="H38" s="164"/>
    </row>
    <row r="39" spans="1:8" ht="150">
      <c r="A39" s="152" t="str">
        <f>'High Risk Non-Compliant'!B13</f>
        <v>HLDA-01</v>
      </c>
      <c r="B39" s="152" t="str">
        <f>'High Risk Non-Compliant'!C13</f>
        <v>Do you physically and logically separate SAWS data from that of other customers?</v>
      </c>
      <c r="C39" s="152">
        <f>'High Risk Non-Compliant'!D13</f>
        <v>0</v>
      </c>
      <c r="D39" s="152" t="str">
        <f>VLOOKUP(A39,'High Risk Non-Compliant'!B:J,$E$30,FALSE)</f>
        <v>PR.AC-2, PR.IP-5</v>
      </c>
      <c r="E39" s="152" t="str">
        <f>VLOOKUP(D39,'Crosswalk Detail'!A:B,2,FALSE)</f>
        <v xml:space="preserve"> Physical access to assets is managed and protected;  Policy and regulations regarding the physical operating environment for organizational assets are met</v>
      </c>
      <c r="F39" s="168"/>
      <c r="G39" s="169"/>
      <c r="H39" s="164"/>
    </row>
    <row r="40" spans="1:8" ht="45">
      <c r="A40" s="152" t="str">
        <f>'High Risk Non-Compliant'!B14</f>
        <v>HLDA-02</v>
      </c>
      <c r="B40" s="152" t="str">
        <f>'High Risk Non-Compliant'!C14</f>
        <v>Is sensitive data encrypted in transport? (e.g. system-to-client)</v>
      </c>
      <c r="C40" s="152">
        <f>'High Risk Non-Compliant'!D14</f>
        <v>0</v>
      </c>
      <c r="D40" s="152" t="str">
        <f>VLOOKUP(A40,'High Risk Non-Compliant'!B:J,$E$30,FALSE)</f>
        <v>PR.DS-1, PR.DS-2</v>
      </c>
      <c r="E40" s="152" t="str">
        <f>VLOOKUP(D40,'Crosswalk Detail'!A:B,2,FALSE)</f>
        <v xml:space="preserve"> Data-at-rest is protected;  Data-in-transit is protected</v>
      </c>
      <c r="F40" s="168"/>
      <c r="G40" s="169"/>
      <c r="H40" s="164"/>
    </row>
    <row r="41" spans="1:8" ht="45">
      <c r="A41" s="152" t="str">
        <f>'High Risk Non-Compliant'!B15</f>
        <v>HLDA-03</v>
      </c>
      <c r="B41" s="152" t="str">
        <f>'High Risk Non-Compliant'!C15</f>
        <v>Is sensitive data encrypted in storage (e.g. disk encryption, at-rest)?</v>
      </c>
      <c r="C41" s="152">
        <f>'High Risk Non-Compliant'!D15</f>
        <v>0</v>
      </c>
      <c r="D41" s="152" t="str">
        <f>VLOOKUP(A41,'High Risk Non-Compliant'!B:J,$E$30,FALSE)</f>
        <v>PR.DS-1</v>
      </c>
      <c r="E41" s="152" t="str">
        <f>VLOOKUP(D41,'Crosswalk Detail'!A:B,2,FALSE)</f>
        <v xml:space="preserve"> Data-at-rest is protected</v>
      </c>
      <c r="F41" s="168"/>
      <c r="G41" s="169"/>
      <c r="H41" s="164"/>
    </row>
    <row r="42" spans="1:8" ht="75">
      <c r="A42" s="152" t="str">
        <f>'High Risk Non-Compliant'!B16</f>
        <v>HLDA-04</v>
      </c>
      <c r="B42" s="152" t="str">
        <f>'High Risk Non-Compliant'!C16</f>
        <v>Do backups containing SAWS data ever leave SAWS Data Zone, either physically or via network routing?</v>
      </c>
      <c r="C42" s="152">
        <f>'High Risk Non-Compliant'!D16</f>
        <v>0</v>
      </c>
      <c r="D42" s="152">
        <f>VLOOKUP(A42,'High Risk Non-Compliant'!B:J,$E$30,FALSE)</f>
        <v>0</v>
      </c>
      <c r="E42" s="152" t="e">
        <f>VLOOKUP(D42,'Crosswalk Detail'!A:B,2,FALSE)</f>
        <v>#N/A</v>
      </c>
      <c r="F42" s="168"/>
      <c r="G42" s="169"/>
      <c r="H42" s="164"/>
    </row>
    <row r="43" spans="1:8" ht="105">
      <c r="A43" s="152" t="str">
        <f>'High Risk Non-Compliant'!B17</f>
        <v>HLDA-05</v>
      </c>
      <c r="B43" s="152" t="str">
        <f>'High Risk Non-Compliant'!C17</f>
        <v>Do you have a media handling process, that is documented and currently implemented, including end-of-life, repurposing, and data sanitization procedures?</v>
      </c>
      <c r="C43" s="152">
        <f>'High Risk Non-Compliant'!D17</f>
        <v>0</v>
      </c>
      <c r="D43" s="152" t="str">
        <f>VLOOKUP(A43,'High Risk Non-Compliant'!B:J,$E$30,FALSE)</f>
        <v>PR.DS-3</v>
      </c>
      <c r="E43" s="152" t="str">
        <f>VLOOKUP(D43,'Crosswalk Detail'!A:B,2,FALSE)</f>
        <v xml:space="preserve"> Assets are formally managed throughout removal, transfers, and disposition</v>
      </c>
      <c r="F43" s="168"/>
      <c r="G43" s="169"/>
      <c r="H43" s="164"/>
    </row>
    <row r="44" spans="1:8" ht="60">
      <c r="A44" s="152" t="str">
        <f>'High Risk Non-Compliant'!B18</f>
        <v>HLDB-01</v>
      </c>
      <c r="B44" s="152" t="str">
        <f>'High Risk Non-Compliant'!C18</f>
        <v>Does the database support encryption of specified data elements in storage?</v>
      </c>
      <c r="C44" s="152">
        <f>'High Risk Non-Compliant'!D18</f>
        <v>0</v>
      </c>
      <c r="D44" s="152" t="str">
        <f>VLOOKUP(A44,'High Risk Non-Compliant'!B:J,$E$30,FALSE)</f>
        <v>PR.DS-1</v>
      </c>
      <c r="E44" s="152" t="str">
        <f>VLOOKUP(D44,'Crosswalk Detail'!A:B,2,FALSE)</f>
        <v xml:space="preserve"> Data-at-rest is protected</v>
      </c>
      <c r="F44" s="168"/>
      <c r="G44" s="169"/>
      <c r="H44" s="164"/>
    </row>
    <row r="45" spans="1:8" ht="54.75" customHeight="1">
      <c r="A45" s="152" t="str">
        <f>'High Risk Non-Compliant'!B19</f>
        <v>HLDB-02</v>
      </c>
      <c r="B45" s="152" t="str">
        <f>'High Risk Non-Compliant'!C19</f>
        <v>Do you currently use encryption in your database(s)?</v>
      </c>
      <c r="C45" s="152">
        <f>'High Risk Non-Compliant'!D19</f>
        <v>0</v>
      </c>
      <c r="D45" s="152" t="str">
        <f>VLOOKUP(A45,'High Risk Non-Compliant'!B:J,$E$30,FALSE)</f>
        <v>PR.DS-1, PR.DS-2</v>
      </c>
      <c r="E45" s="152" t="str">
        <f>VLOOKUP(D45,'Crosswalk Detail'!A:B,2,FALSE)</f>
        <v xml:space="preserve"> Data-at-rest is protected;  Data-in-transit is protected</v>
      </c>
      <c r="F45" s="168"/>
      <c r="G45" s="169"/>
      <c r="H45" s="164"/>
    </row>
    <row r="46" spans="1:8" ht="63" customHeight="1">
      <c r="A46" s="152" t="str">
        <f>'High Risk Non-Compliant'!B20</f>
        <v>HLDC-01</v>
      </c>
      <c r="B46" s="152" t="str">
        <f>'High Risk Non-Compliant'!C20</f>
        <v>Will any SAWS data leave SAWS Data Zone?</v>
      </c>
      <c r="C46" s="152">
        <f>'High Risk Non-Compliant'!D20</f>
        <v>0</v>
      </c>
      <c r="D46" s="152">
        <f>VLOOKUP(A46,'High Risk Non-Compliant'!B:J,$E$30,FALSE)</f>
        <v>0</v>
      </c>
      <c r="E46" s="152" t="e">
        <f>VLOOKUP(D46,'Crosswalk Detail'!A:B,2,FALSE)</f>
        <v>#N/A</v>
      </c>
      <c r="F46" s="168"/>
      <c r="G46" s="169"/>
      <c r="H46" s="164"/>
    </row>
    <row r="47" spans="1:8" ht="66" customHeight="1">
      <c r="A47" s="152" t="str">
        <f>'High Risk Non-Compliant'!B21</f>
        <v>HLDC-02</v>
      </c>
      <c r="B47" s="152" t="str">
        <f>'High Risk Non-Compliant'!C21</f>
        <v>Does your company own the physical data center where SAWS data will reside?</v>
      </c>
      <c r="C47" s="152">
        <f>'High Risk Non-Compliant'!D21</f>
        <v>0</v>
      </c>
      <c r="D47" s="152" t="str">
        <f>VLOOKUP(A47,'High Risk Non-Compliant'!B:J,$E$30,FALSE)</f>
        <v>PR.AC-2, PR.IP-5</v>
      </c>
      <c r="E47" s="152" t="str">
        <f>VLOOKUP(D47,'Crosswalk Detail'!A:B,2,FALSE)</f>
        <v xml:space="preserve"> Physical access to assets is managed and protected;  Policy and regulations regarding the physical operating environment for organizational assets are met</v>
      </c>
      <c r="F47" s="168"/>
      <c r="G47" s="169"/>
      <c r="H47" s="164"/>
    </row>
    <row r="48" spans="1:8" ht="59.25" customHeight="1">
      <c r="A48" s="152" t="str">
        <f>'High Risk Non-Compliant'!B22</f>
        <v>HLDC-03</v>
      </c>
      <c r="B48" s="152" t="str">
        <f>'High Risk Non-Compliant'!C22</f>
        <v>Does the hosting provider have a SOC 2 Type 2 report available?</v>
      </c>
      <c r="C48" s="152">
        <f>'High Risk Non-Compliant'!D22</f>
        <v>0</v>
      </c>
      <c r="D48" s="152">
        <f>VLOOKUP(A48,'High Risk Non-Compliant'!B:J,$E$30,FALSE)</f>
        <v>0</v>
      </c>
      <c r="E48" s="152" t="e">
        <f>VLOOKUP(D48,'Crosswalk Detail'!A:B,2,FALSE)</f>
        <v>#N/A</v>
      </c>
      <c r="F48" s="168"/>
      <c r="G48" s="169"/>
      <c r="H48" s="164"/>
    </row>
    <row r="49" spans="1:8" ht="90">
      <c r="A49" s="152" t="str">
        <f>'High Risk Non-Compliant'!B23</f>
        <v>HLDC-04</v>
      </c>
      <c r="B49" s="152" t="str">
        <f>'High Risk Non-Compliant'!C23</f>
        <v>Does the physical barrier fully enclose the physical space preventing unauthorized physical contact with any of your devices?</v>
      </c>
      <c r="C49" s="152">
        <f>'High Risk Non-Compliant'!D23</f>
        <v>0</v>
      </c>
      <c r="D49" s="152" t="str">
        <f>VLOOKUP(A49,'High Risk Non-Compliant'!B:J,$E$30,FALSE)</f>
        <v>PR.AC-2</v>
      </c>
      <c r="E49" s="152" t="str">
        <f>VLOOKUP(D49,'Crosswalk Detail'!A:B,2,FALSE)</f>
        <v xml:space="preserve"> Physical access to assets is managed and protected</v>
      </c>
      <c r="F49" s="168"/>
      <c r="G49" s="169"/>
      <c r="H49" s="164"/>
    </row>
    <row r="50" spans="1:8" ht="135">
      <c r="A50" s="152" t="str">
        <f>'High Risk Non-Compliant'!B24</f>
        <v>HLDR-02</v>
      </c>
      <c r="B50" s="152" t="str">
        <f>'High Risk Non-Compliant'!C24</f>
        <v>Are any disaster recovery locations outside SAWS Data Zone?</v>
      </c>
      <c r="C50" s="152">
        <f>'High Risk Non-Compliant'!D24</f>
        <v>0</v>
      </c>
      <c r="D50" s="152" t="str">
        <f>VLOOKUP(A50,'High Risk Non-Compliant'!B:J,$E$30,FALSE)</f>
        <v>PR.IP-9</v>
      </c>
      <c r="E50" s="152" t="str">
        <f>VLOOKUP(D50,'Crosswalk Detail'!A:B,2,FALSE)</f>
        <v xml:space="preserve"> Response plans (Incident Response and Business Continuity) and recovery plans (Incident Recovery and Disaster Recovery) are in place and managed</v>
      </c>
      <c r="F50" s="168"/>
      <c r="G50" s="169"/>
      <c r="H50" s="164"/>
    </row>
    <row r="51" spans="1:8" ht="75">
      <c r="A51" s="152" t="str">
        <f>'High Risk Non-Compliant'!B25</f>
        <v>HLFI-02</v>
      </c>
      <c r="B51" s="152" t="str">
        <f>'High Risk Non-Compliant'!C25</f>
        <v>Do you have a documented policy for firewall change requests?</v>
      </c>
      <c r="C51" s="152">
        <f>'High Risk Non-Compliant'!D25</f>
        <v>0</v>
      </c>
      <c r="D51" s="152" t="str">
        <f>VLOOKUP(A51,'High Risk Non-Compliant'!B:J,$E$30,FALSE)</f>
        <v>PR.AC-5</v>
      </c>
      <c r="E51" s="152" t="str">
        <f>VLOOKUP(D51,'Crosswalk Detail'!A:B,2,FALSE)</f>
        <v xml:space="preserve"> Network integrity is protected, incorporating network segregation where appropriate</v>
      </c>
      <c r="F51" s="168"/>
      <c r="G51" s="169"/>
      <c r="H51" s="164"/>
    </row>
    <row r="52" spans="1:8" ht="51.95" customHeight="1">
      <c r="A52" s="152" t="str">
        <f>'High Risk Non-Compliant'!B26</f>
        <v>HLFI-03</v>
      </c>
      <c r="B52" s="152" t="str">
        <f>'High Risk Non-Compliant'!C26</f>
        <v>Are you employing any next-generation persistent threat (NGPT) monitoring?</v>
      </c>
      <c r="C52" s="152">
        <f>'High Risk Non-Compliant'!D26</f>
        <v>0</v>
      </c>
      <c r="D52" s="152">
        <f>VLOOKUP(A52,'High Risk Non-Compliant'!B:J,$E$30,FALSE)</f>
        <v>0</v>
      </c>
      <c r="E52" s="152" t="e">
        <f>VLOOKUP(D52,'Crosswalk Detail'!A:B,2,FALSE)</f>
        <v>#N/A</v>
      </c>
      <c r="F52" s="168"/>
      <c r="G52" s="169"/>
      <c r="H52" s="164"/>
    </row>
    <row r="53" spans="1:8" ht="225">
      <c r="A53" s="152" t="str">
        <f>'High Risk Non-Compliant'!B27</f>
        <v>HLFI-04</v>
      </c>
      <c r="B53" s="152" t="str">
        <f>'High Risk Non-Compliant'!C27</f>
        <v>Do you monitor for intrusions on a 24x7x365 basis?</v>
      </c>
      <c r="C53" s="152">
        <f>'High Risk Non-Compliant'!D27</f>
        <v>0</v>
      </c>
      <c r="D53" s="152" t="str">
        <f>VLOOKUP(A53,'High Risk Non-Compliant'!B:J,$E$30,FALSE)</f>
        <v>DE.CM-1, DE.CM-2, DE.CM-7</v>
      </c>
      <c r="E53" s="152"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68"/>
      <c r="G53" s="169"/>
      <c r="H53" s="164"/>
    </row>
    <row r="54" spans="1:8" ht="285">
      <c r="A54" s="152" t="str">
        <f>'High Risk Non-Compliant'!B28</f>
        <v>HLPH-01</v>
      </c>
      <c r="B54" s="152" t="str">
        <f>'High Risk Non-Compliant'!C28</f>
        <v>Does your organization have physical security controls and policies in place?</v>
      </c>
      <c r="C54" s="152">
        <f>'High Risk Non-Compliant'!D28</f>
        <v>0</v>
      </c>
      <c r="D54" s="152" t="str">
        <f>VLOOKUP(A54,'High Risk Non-Compliant'!B:J,$E$30,FALSE)</f>
        <v>PR.AC-2, PR.AT-5, PR.IP-5, DE.CM-2</v>
      </c>
      <c r="E54" s="152"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71"/>
      <c r="G54" s="172"/>
      <c r="H54" s="173"/>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5"/>
  <cols>
    <col min="1" max="1" width="9.19921875" style="49" bestFit="1" customWidth="1"/>
    <col min="2" max="2" width="6.19921875" style="49" bestFit="1" customWidth="1"/>
    <col min="3" max="3" width="19.69921875" style="49" bestFit="1" customWidth="1"/>
    <col min="4" max="4" width="11.59765625" style="49" bestFit="1" customWidth="1"/>
    <col min="5" max="5" width="4.3984375" style="49" customWidth="1"/>
    <col min="6" max="6" width="6.19921875" style="49" bestFit="1" customWidth="1"/>
    <col min="7" max="7" width="12.09765625" style="49" customWidth="1"/>
    <col min="8" max="8" width="10.796875" style="49" customWidth="1"/>
    <col min="9" max="9" width="13.09765625" style="49" customWidth="1"/>
    <col min="10" max="10" width="12.59765625" style="49" bestFit="1" customWidth="1"/>
    <col min="11" max="12" width="8.5" style="49" bestFit="1" customWidth="1"/>
    <col min="13" max="21" width="6.3984375" style="49" bestFit="1" customWidth="1"/>
    <col min="22" max="24" width="8.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9765625" style="49" bestFit="1" customWidth="1"/>
    <col min="78" max="16384" width="8.59765625" style="49"/>
  </cols>
  <sheetData>
    <row r="1" spans="1:10">
      <c r="A1" s="201" t="s">
        <v>418</v>
      </c>
      <c r="B1" s="202" t="s">
        <v>430</v>
      </c>
    </row>
    <row r="2" spans="1:10">
      <c r="A2" s="201" t="s">
        <v>422</v>
      </c>
      <c r="B2" s="203">
        <v>0</v>
      </c>
    </row>
    <row r="3" spans="1:10">
      <c r="A3"/>
      <c r="B3"/>
      <c r="C3"/>
      <c r="D3"/>
    </row>
    <row r="4" spans="1:10" ht="45">
      <c r="A4" s="201" t="s">
        <v>403</v>
      </c>
      <c r="B4" s="201" t="s">
        <v>402</v>
      </c>
      <c r="C4" s="201" t="s">
        <v>412</v>
      </c>
      <c r="D4" s="201" t="s">
        <v>416</v>
      </c>
      <c r="E4" s="201" t="s">
        <v>424</v>
      </c>
      <c r="F4" s="201" t="s">
        <v>162</v>
      </c>
      <c r="G4" s="201" t="s">
        <v>417</v>
      </c>
      <c r="H4" s="201" t="s">
        <v>164</v>
      </c>
      <c r="I4" s="201" t="s">
        <v>165</v>
      </c>
      <c r="J4" s="201" t="s">
        <v>166</v>
      </c>
    </row>
    <row r="5" spans="1:10" ht="75">
      <c r="A5" s="202">
        <v>4</v>
      </c>
      <c r="B5" s="202" t="s">
        <v>36</v>
      </c>
      <c r="C5" s="202" t="s">
        <v>1590</v>
      </c>
      <c r="D5" s="202">
        <v>0</v>
      </c>
      <c r="E5" s="202">
        <v>0</v>
      </c>
      <c r="F5" s="202">
        <v>0</v>
      </c>
      <c r="G5" s="202" t="s">
        <v>172</v>
      </c>
      <c r="H5" s="202">
        <v>0</v>
      </c>
      <c r="I5" s="202">
        <v>0</v>
      </c>
      <c r="J5" s="202" t="s">
        <v>169</v>
      </c>
    </row>
    <row r="6" spans="1:10" ht="30">
      <c r="A6" s="202">
        <v>6</v>
      </c>
      <c r="B6" s="202" t="s">
        <v>38</v>
      </c>
      <c r="C6" s="202" t="s">
        <v>173</v>
      </c>
      <c r="D6" s="202">
        <v>0</v>
      </c>
      <c r="E6" s="202">
        <v>0</v>
      </c>
      <c r="F6" s="202" t="s">
        <v>174</v>
      </c>
      <c r="G6" s="202" t="s">
        <v>175</v>
      </c>
      <c r="H6" s="202" t="s">
        <v>176</v>
      </c>
      <c r="I6" s="202" t="s">
        <v>176</v>
      </c>
      <c r="J6" s="202" t="s">
        <v>169</v>
      </c>
    </row>
    <row r="7" spans="1:10" ht="30">
      <c r="A7" s="202">
        <v>8</v>
      </c>
      <c r="B7" s="202" t="s">
        <v>44</v>
      </c>
      <c r="C7" s="202" t="s">
        <v>374</v>
      </c>
      <c r="D7" s="202">
        <v>0</v>
      </c>
      <c r="E7" s="202">
        <v>0</v>
      </c>
      <c r="F7" s="202">
        <v>0</v>
      </c>
      <c r="G7" s="202" t="s">
        <v>177</v>
      </c>
      <c r="H7" s="202">
        <v>0</v>
      </c>
      <c r="I7" s="202">
        <v>0</v>
      </c>
      <c r="J7" s="202">
        <v>0</v>
      </c>
    </row>
    <row r="8" spans="1:10" ht="45">
      <c r="A8" s="202">
        <v>9</v>
      </c>
      <c r="B8" s="202" t="s">
        <v>45</v>
      </c>
      <c r="C8" s="202" t="s">
        <v>375</v>
      </c>
      <c r="D8" s="202">
        <v>0</v>
      </c>
      <c r="E8" s="202">
        <v>0</v>
      </c>
      <c r="F8" s="202">
        <v>0</v>
      </c>
      <c r="G8" s="202" t="s">
        <v>168</v>
      </c>
      <c r="H8" s="202">
        <v>0</v>
      </c>
      <c r="I8" s="202">
        <v>0</v>
      </c>
      <c r="J8" s="202">
        <v>0</v>
      </c>
    </row>
    <row r="9" spans="1:10" ht="45">
      <c r="A9" s="202">
        <v>10</v>
      </c>
      <c r="B9" s="202" t="s">
        <v>49</v>
      </c>
      <c r="C9" s="202" t="s">
        <v>377</v>
      </c>
      <c r="D9" s="202">
        <v>0</v>
      </c>
      <c r="E9" s="202" t="s">
        <v>180</v>
      </c>
      <c r="F9" s="202">
        <v>0</v>
      </c>
      <c r="G9" s="202" t="s">
        <v>181</v>
      </c>
      <c r="H9" s="202" t="s">
        <v>182</v>
      </c>
      <c r="I9" s="202" t="s">
        <v>183</v>
      </c>
      <c r="J9" s="202" t="s">
        <v>184</v>
      </c>
    </row>
    <row r="10" spans="1:10" ht="45">
      <c r="A10" s="202">
        <v>11</v>
      </c>
      <c r="B10" s="202" t="s">
        <v>51</v>
      </c>
      <c r="C10" s="202" t="s">
        <v>378</v>
      </c>
      <c r="D10" s="202">
        <v>0</v>
      </c>
      <c r="E10" s="202" t="s">
        <v>186</v>
      </c>
      <c r="F10" s="202">
        <v>0</v>
      </c>
      <c r="G10" s="202" t="s">
        <v>187</v>
      </c>
      <c r="H10" s="202" t="s">
        <v>188</v>
      </c>
      <c r="I10" s="202" t="s">
        <v>189</v>
      </c>
      <c r="J10" s="202" t="s">
        <v>190</v>
      </c>
    </row>
    <row r="11" spans="1:10" ht="75">
      <c r="A11" s="202">
        <v>16</v>
      </c>
      <c r="B11" s="202" t="s">
        <v>63</v>
      </c>
      <c r="C11" s="202" t="s">
        <v>1654</v>
      </c>
      <c r="D11" s="202">
        <v>0</v>
      </c>
      <c r="E11" s="202" t="s">
        <v>201</v>
      </c>
      <c r="F11" s="202">
        <v>0</v>
      </c>
      <c r="G11" s="202" t="s">
        <v>211</v>
      </c>
      <c r="H11" s="202" t="s">
        <v>208</v>
      </c>
      <c r="I11" s="202" t="s">
        <v>212</v>
      </c>
      <c r="J11" s="202" t="s">
        <v>213</v>
      </c>
    </row>
    <row r="12" spans="1:10" ht="45">
      <c r="A12" s="202">
        <v>33</v>
      </c>
      <c r="B12" s="202" t="s">
        <v>83</v>
      </c>
      <c r="C12" s="202" t="s">
        <v>1636</v>
      </c>
      <c r="D12" s="202">
        <v>0</v>
      </c>
      <c r="E12" s="202" t="s">
        <v>221</v>
      </c>
      <c r="F12" s="202">
        <v>0</v>
      </c>
      <c r="G12" s="202" t="s">
        <v>229</v>
      </c>
      <c r="H12" s="202" t="s">
        <v>230</v>
      </c>
      <c r="I12" s="202" t="s">
        <v>231</v>
      </c>
      <c r="J12" s="202" t="s">
        <v>232</v>
      </c>
    </row>
    <row r="13" spans="1:10" ht="45">
      <c r="A13" s="202">
        <v>44</v>
      </c>
      <c r="B13" s="202" t="s">
        <v>91</v>
      </c>
      <c r="C13" s="202" t="s">
        <v>1673</v>
      </c>
      <c r="D13" s="202">
        <v>0</v>
      </c>
      <c r="E13" s="202" t="s">
        <v>191</v>
      </c>
      <c r="F13" s="202">
        <v>0</v>
      </c>
      <c r="G13" s="202">
        <v>0</v>
      </c>
      <c r="H13" s="202" t="s">
        <v>237</v>
      </c>
      <c r="I13" s="202" t="s">
        <v>238</v>
      </c>
      <c r="J13" s="202" t="s">
        <v>239</v>
      </c>
    </row>
    <row r="14" spans="1:10" ht="45">
      <c r="A14" s="202">
        <v>47</v>
      </c>
      <c r="B14" s="202" t="s">
        <v>93</v>
      </c>
      <c r="C14" s="202" t="s">
        <v>1639</v>
      </c>
      <c r="D14" s="202">
        <v>0</v>
      </c>
      <c r="E14" s="202" t="s">
        <v>234</v>
      </c>
      <c r="F14" s="202">
        <v>0</v>
      </c>
      <c r="G14" s="202" t="s">
        <v>240</v>
      </c>
      <c r="H14" s="202" t="s">
        <v>241</v>
      </c>
      <c r="I14" s="202" t="s">
        <v>242</v>
      </c>
      <c r="J14" s="202" t="s">
        <v>243</v>
      </c>
    </row>
    <row r="15" spans="1:10" ht="45">
      <c r="A15" s="202">
        <v>48</v>
      </c>
      <c r="B15" s="202" t="s">
        <v>95</v>
      </c>
      <c r="C15" s="202" t="s">
        <v>438</v>
      </c>
      <c r="D15" s="202">
        <v>0</v>
      </c>
      <c r="E15" s="202" t="s">
        <v>234</v>
      </c>
      <c r="F15" s="202">
        <v>0</v>
      </c>
      <c r="G15" s="202" t="s">
        <v>240</v>
      </c>
      <c r="H15" s="202" t="s">
        <v>253</v>
      </c>
      <c r="I15" s="202" t="s">
        <v>242</v>
      </c>
      <c r="J15" s="202" t="s">
        <v>243</v>
      </c>
    </row>
    <row r="16" spans="1:10" ht="60">
      <c r="A16" s="202">
        <v>49</v>
      </c>
      <c r="B16" s="202" t="s">
        <v>97</v>
      </c>
      <c r="C16" s="202" t="s">
        <v>1680</v>
      </c>
      <c r="D16" s="202">
        <v>0</v>
      </c>
      <c r="E16" s="202" t="s">
        <v>234</v>
      </c>
      <c r="F16" s="202">
        <v>0</v>
      </c>
      <c r="G16" s="202" t="s">
        <v>244</v>
      </c>
      <c r="H16" s="202">
        <v>0</v>
      </c>
      <c r="I16" s="202" t="s">
        <v>245</v>
      </c>
      <c r="J16" s="202" t="s">
        <v>246</v>
      </c>
    </row>
    <row r="17" spans="1:10" ht="90">
      <c r="A17" s="202">
        <v>50</v>
      </c>
      <c r="B17" s="202" t="s">
        <v>99</v>
      </c>
      <c r="C17" s="202" t="s">
        <v>386</v>
      </c>
      <c r="D17" s="202">
        <v>0</v>
      </c>
      <c r="E17" s="202" t="s">
        <v>234</v>
      </c>
      <c r="F17" s="202">
        <v>0</v>
      </c>
      <c r="G17" s="202" t="s">
        <v>247</v>
      </c>
      <c r="H17" s="202" t="s">
        <v>248</v>
      </c>
      <c r="I17" s="202" t="s">
        <v>249</v>
      </c>
      <c r="J17" s="202" t="s">
        <v>250</v>
      </c>
    </row>
    <row r="18" spans="1:10" ht="45">
      <c r="A18" s="202">
        <v>51</v>
      </c>
      <c r="B18" s="202" t="s">
        <v>102</v>
      </c>
      <c r="C18" s="202" t="s">
        <v>103</v>
      </c>
      <c r="D18" s="202">
        <v>0</v>
      </c>
      <c r="E18" s="202" t="s">
        <v>234</v>
      </c>
      <c r="F18" s="202">
        <v>0</v>
      </c>
      <c r="G18" s="202" t="s">
        <v>252</v>
      </c>
      <c r="H18" s="202" t="s">
        <v>253</v>
      </c>
      <c r="I18" s="202">
        <v>0</v>
      </c>
      <c r="J18" s="202">
        <v>0</v>
      </c>
    </row>
    <row r="19" spans="1:10" ht="45">
      <c r="A19" s="202">
        <v>52</v>
      </c>
      <c r="B19" s="202" t="s">
        <v>105</v>
      </c>
      <c r="C19" s="202" t="s">
        <v>1599</v>
      </c>
      <c r="D19" s="202">
        <v>0</v>
      </c>
      <c r="E19" s="202" t="s">
        <v>234</v>
      </c>
      <c r="F19" s="202">
        <v>0</v>
      </c>
      <c r="G19" s="202" t="s">
        <v>252</v>
      </c>
      <c r="H19" s="202" t="s">
        <v>241</v>
      </c>
      <c r="I19" s="202">
        <v>0</v>
      </c>
      <c r="J19" s="202">
        <v>0</v>
      </c>
    </row>
    <row r="20" spans="1:10" ht="30">
      <c r="A20" s="202">
        <v>53</v>
      </c>
      <c r="B20" s="202" t="s">
        <v>108</v>
      </c>
      <c r="C20" s="202" t="s">
        <v>1681</v>
      </c>
      <c r="D20" s="202">
        <v>0</v>
      </c>
      <c r="E20" s="202" t="s">
        <v>191</v>
      </c>
      <c r="F20" s="202">
        <v>0</v>
      </c>
      <c r="G20" s="202" t="s">
        <v>254</v>
      </c>
      <c r="H20" s="202">
        <v>0</v>
      </c>
      <c r="I20" s="202">
        <v>0</v>
      </c>
      <c r="J20" s="202">
        <v>0</v>
      </c>
    </row>
    <row r="21" spans="1:10" ht="45">
      <c r="A21" s="202">
        <v>54</v>
      </c>
      <c r="B21" s="202" t="s">
        <v>110</v>
      </c>
      <c r="C21" s="202" t="s">
        <v>1668</v>
      </c>
      <c r="D21" s="202">
        <v>0</v>
      </c>
      <c r="E21" s="202" t="s">
        <v>180</v>
      </c>
      <c r="F21" s="202">
        <v>0</v>
      </c>
      <c r="G21" s="202" t="s">
        <v>255</v>
      </c>
      <c r="H21" s="202" t="s">
        <v>237</v>
      </c>
      <c r="I21" s="202">
        <v>0</v>
      </c>
      <c r="J21" s="202">
        <v>0</v>
      </c>
    </row>
    <row r="22" spans="1:10" ht="45">
      <c r="A22" s="202">
        <v>55</v>
      </c>
      <c r="B22" s="202" t="s">
        <v>112</v>
      </c>
      <c r="C22" s="202" t="s">
        <v>113</v>
      </c>
      <c r="D22" s="202">
        <v>0</v>
      </c>
      <c r="E22" s="202" t="s">
        <v>234</v>
      </c>
      <c r="F22" s="202">
        <v>0</v>
      </c>
      <c r="G22" s="202" t="s">
        <v>255</v>
      </c>
      <c r="H22" s="202">
        <v>0</v>
      </c>
      <c r="I22" s="202">
        <v>0</v>
      </c>
      <c r="J22" s="202">
        <v>0</v>
      </c>
    </row>
    <row r="23" spans="1:10" ht="75">
      <c r="A23" s="202">
        <v>56</v>
      </c>
      <c r="B23" s="202" t="s">
        <v>115</v>
      </c>
      <c r="C23" s="202" t="s">
        <v>256</v>
      </c>
      <c r="D23" s="202">
        <v>0</v>
      </c>
      <c r="E23" s="202" t="s">
        <v>180</v>
      </c>
      <c r="F23" s="202">
        <v>0</v>
      </c>
      <c r="G23" s="202" t="s">
        <v>257</v>
      </c>
      <c r="H23" s="202" t="s">
        <v>258</v>
      </c>
      <c r="I23" s="202" t="s">
        <v>259</v>
      </c>
      <c r="J23" s="202">
        <v>0</v>
      </c>
    </row>
    <row r="24" spans="1:10" ht="60">
      <c r="A24" s="202">
        <v>58</v>
      </c>
      <c r="B24" s="202" t="s">
        <v>120</v>
      </c>
      <c r="C24" s="202" t="s">
        <v>1669</v>
      </c>
      <c r="D24" s="202">
        <v>0</v>
      </c>
      <c r="E24" s="202" t="s">
        <v>261</v>
      </c>
      <c r="F24" s="202">
        <v>0</v>
      </c>
      <c r="G24" s="202" t="s">
        <v>222</v>
      </c>
      <c r="H24" s="202" t="s">
        <v>223</v>
      </c>
      <c r="I24" s="202">
        <v>0</v>
      </c>
      <c r="J24" s="202" t="s">
        <v>260</v>
      </c>
    </row>
    <row r="25" spans="1:10" ht="45">
      <c r="A25" s="202">
        <v>63</v>
      </c>
      <c r="B25" s="202" t="s">
        <v>128</v>
      </c>
      <c r="C25" s="202" t="s">
        <v>392</v>
      </c>
      <c r="D25" s="202">
        <v>0</v>
      </c>
      <c r="E25" s="202" t="s">
        <v>262</v>
      </c>
      <c r="F25" s="202">
        <v>0</v>
      </c>
      <c r="G25" s="202" t="s">
        <v>229</v>
      </c>
      <c r="H25" s="202" t="s">
        <v>265</v>
      </c>
      <c r="I25" s="202">
        <v>0</v>
      </c>
      <c r="J25" s="202">
        <v>0</v>
      </c>
    </row>
    <row r="26" spans="1:10" ht="45">
      <c r="A26" s="202">
        <v>64</v>
      </c>
      <c r="B26" s="202" t="s">
        <v>130</v>
      </c>
      <c r="C26" s="202" t="s">
        <v>393</v>
      </c>
      <c r="D26" s="202">
        <v>0</v>
      </c>
      <c r="E26" s="202" t="s">
        <v>266</v>
      </c>
      <c r="F26" s="202">
        <v>0</v>
      </c>
      <c r="G26" s="202" t="s">
        <v>267</v>
      </c>
      <c r="H26" s="202">
        <v>0</v>
      </c>
      <c r="I26" s="202" t="s">
        <v>268</v>
      </c>
      <c r="J26" s="202" t="s">
        <v>269</v>
      </c>
    </row>
    <row r="27" spans="1:10" ht="30">
      <c r="A27" s="202">
        <v>65</v>
      </c>
      <c r="B27" s="202" t="s">
        <v>132</v>
      </c>
      <c r="C27" s="202" t="s">
        <v>133</v>
      </c>
      <c r="D27" s="202">
        <v>0</v>
      </c>
      <c r="E27" s="202" t="s">
        <v>266</v>
      </c>
      <c r="F27" s="202">
        <v>0</v>
      </c>
      <c r="G27" s="202" t="s">
        <v>267</v>
      </c>
      <c r="H27" s="202" t="s">
        <v>270</v>
      </c>
      <c r="I27" s="202" t="s">
        <v>268</v>
      </c>
      <c r="J27" s="202" t="s">
        <v>271</v>
      </c>
    </row>
    <row r="28" spans="1:10" ht="45">
      <c r="A28" s="202">
        <v>66</v>
      </c>
      <c r="B28" s="202" t="s">
        <v>136</v>
      </c>
      <c r="C28" s="202" t="s">
        <v>394</v>
      </c>
      <c r="D28" s="202">
        <v>0</v>
      </c>
      <c r="E28" s="202" t="s">
        <v>272</v>
      </c>
      <c r="F28" s="202">
        <v>0</v>
      </c>
      <c r="G28" s="202" t="s">
        <v>255</v>
      </c>
      <c r="H28" s="202" t="s">
        <v>273</v>
      </c>
      <c r="I28" s="202" t="s">
        <v>274</v>
      </c>
      <c r="J28" s="202" t="s">
        <v>275</v>
      </c>
    </row>
    <row r="29" spans="1:10" ht="60">
      <c r="A29" s="202">
        <v>67</v>
      </c>
      <c r="B29" s="202" t="s">
        <v>138</v>
      </c>
      <c r="C29" s="202" t="s">
        <v>139</v>
      </c>
      <c r="D29" s="202">
        <v>0</v>
      </c>
      <c r="E29" s="202" t="s">
        <v>234</v>
      </c>
      <c r="F29" s="202">
        <v>0</v>
      </c>
      <c r="G29" s="202" t="s">
        <v>276</v>
      </c>
      <c r="H29" s="202" t="s">
        <v>277</v>
      </c>
      <c r="I29" s="202" t="s">
        <v>278</v>
      </c>
      <c r="J29" s="202" t="s">
        <v>279</v>
      </c>
    </row>
    <row r="30" spans="1:10" ht="75">
      <c r="A30" s="202">
        <v>68</v>
      </c>
      <c r="B30" s="202" t="s">
        <v>142</v>
      </c>
      <c r="C30" s="202" t="s">
        <v>395</v>
      </c>
      <c r="D30" s="202">
        <v>0</v>
      </c>
      <c r="E30" s="202">
        <v>0</v>
      </c>
      <c r="F30" s="202">
        <v>0</v>
      </c>
      <c r="G30" s="202" t="s">
        <v>280</v>
      </c>
      <c r="H30" s="202" t="s">
        <v>281</v>
      </c>
      <c r="I30" s="202" t="s">
        <v>282</v>
      </c>
      <c r="J30" s="202" t="s">
        <v>283</v>
      </c>
    </row>
    <row r="31" spans="1:10" ht="45">
      <c r="A31" s="202">
        <v>69</v>
      </c>
      <c r="B31" s="202" t="s">
        <v>144</v>
      </c>
      <c r="C31" s="202" t="s">
        <v>1649</v>
      </c>
      <c r="D31" s="202">
        <v>0</v>
      </c>
      <c r="E31" s="202" t="s">
        <v>284</v>
      </c>
      <c r="F31" s="202">
        <v>0</v>
      </c>
      <c r="G31" s="202" t="s">
        <v>178</v>
      </c>
      <c r="H31" s="202" t="s">
        <v>285</v>
      </c>
      <c r="I31" s="202" t="s">
        <v>286</v>
      </c>
      <c r="J31" s="202" t="s">
        <v>287</v>
      </c>
    </row>
    <row r="32" spans="1:10" ht="30">
      <c r="A32" s="202">
        <v>70</v>
      </c>
      <c r="B32" s="202" t="s">
        <v>146</v>
      </c>
      <c r="C32" s="202" t="s">
        <v>396</v>
      </c>
      <c r="D32" s="202">
        <v>0</v>
      </c>
      <c r="E32" s="202" t="s">
        <v>266</v>
      </c>
      <c r="F32" s="202">
        <v>0</v>
      </c>
      <c r="G32" s="202" t="s">
        <v>288</v>
      </c>
      <c r="H32" s="202" t="s">
        <v>223</v>
      </c>
      <c r="I32" s="202" t="s">
        <v>289</v>
      </c>
      <c r="J32" s="202" t="s">
        <v>290</v>
      </c>
    </row>
    <row r="33" spans="1:10" ht="30">
      <c r="A33" s="202">
        <v>71</v>
      </c>
      <c r="B33" s="202" t="s">
        <v>148</v>
      </c>
      <c r="C33" s="202" t="s">
        <v>397</v>
      </c>
      <c r="D33" s="202">
        <v>0</v>
      </c>
      <c r="E33" s="202" t="s">
        <v>291</v>
      </c>
      <c r="F33" s="202" t="s">
        <v>174</v>
      </c>
      <c r="G33" s="202" t="s">
        <v>280</v>
      </c>
      <c r="H33" s="202" t="s">
        <v>176</v>
      </c>
      <c r="I33" s="202">
        <v>0</v>
      </c>
      <c r="J33" s="202" t="s">
        <v>292</v>
      </c>
    </row>
    <row r="34" spans="1:10" ht="60">
      <c r="A34" s="202">
        <v>74</v>
      </c>
      <c r="B34" s="202" t="s">
        <v>157</v>
      </c>
      <c r="C34" s="202" t="s">
        <v>399</v>
      </c>
      <c r="D34" s="202">
        <v>0</v>
      </c>
      <c r="E34" s="202" t="s">
        <v>284</v>
      </c>
      <c r="F34" s="202">
        <v>0</v>
      </c>
      <c r="G34" s="202" t="s">
        <v>236</v>
      </c>
      <c r="H34" s="202" t="s">
        <v>299</v>
      </c>
      <c r="I34" s="202" t="s">
        <v>300</v>
      </c>
      <c r="J34" s="202" t="s">
        <v>301</v>
      </c>
    </row>
    <row r="35" spans="1:10" ht="75">
      <c r="A35" s="202">
        <v>75</v>
      </c>
      <c r="B35" s="202" t="s">
        <v>159</v>
      </c>
      <c r="C35" s="202" t="s">
        <v>1653</v>
      </c>
      <c r="D35" s="202">
        <v>0</v>
      </c>
      <c r="E35" s="202" t="s">
        <v>284</v>
      </c>
      <c r="F35" s="202">
        <v>0</v>
      </c>
      <c r="G35" s="202">
        <v>0</v>
      </c>
      <c r="H35" s="202" t="s">
        <v>299</v>
      </c>
      <c r="I35" s="202" t="s">
        <v>300</v>
      </c>
      <c r="J35" s="202" t="s">
        <v>301</v>
      </c>
    </row>
    <row r="36" spans="1:10" ht="60">
      <c r="A36" s="202" t="s">
        <v>432</v>
      </c>
      <c r="B36" s="202" t="s">
        <v>437</v>
      </c>
      <c r="C36" s="202" t="s">
        <v>1667</v>
      </c>
      <c r="D36" s="202">
        <v>0</v>
      </c>
      <c r="E36" s="202" t="s">
        <v>251</v>
      </c>
      <c r="F36" s="202" t="s">
        <v>432</v>
      </c>
      <c r="G36" s="202" t="s">
        <v>432</v>
      </c>
      <c r="H36" s="202" t="s">
        <v>432</v>
      </c>
      <c r="I36" s="202" t="s">
        <v>432</v>
      </c>
      <c r="J36" s="202" t="s">
        <v>432</v>
      </c>
    </row>
    <row r="37" spans="1:10" ht="90">
      <c r="A37" s="202"/>
      <c r="B37" s="202" t="s">
        <v>47</v>
      </c>
      <c r="C37" s="202" t="s">
        <v>376</v>
      </c>
      <c r="D37" s="202">
        <v>0</v>
      </c>
      <c r="E37" s="202">
        <v>0</v>
      </c>
      <c r="F37" s="202">
        <v>0</v>
      </c>
      <c r="G37" s="202" t="s">
        <v>168</v>
      </c>
      <c r="H37" s="202">
        <v>0</v>
      </c>
      <c r="I37" s="202">
        <v>0</v>
      </c>
      <c r="J37" s="202">
        <v>0</v>
      </c>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row r="77" spans="1:10">
      <c r="A77"/>
      <c r="B77"/>
      <c r="C77"/>
      <c r="D77"/>
      <c r="E77"/>
      <c r="F77"/>
      <c r="G77"/>
      <c r="H77"/>
      <c r="I77"/>
      <c r="J77"/>
    </row>
    <row r="78" spans="1:10">
      <c r="A78"/>
      <c r="B78"/>
      <c r="C78"/>
      <c r="D78"/>
      <c r="E78"/>
      <c r="F78"/>
      <c r="G78"/>
      <c r="H78"/>
      <c r="I78"/>
      <c r="J78"/>
    </row>
    <row r="79" spans="1:10">
      <c r="A79"/>
      <c r="B79"/>
      <c r="C79"/>
      <c r="D79"/>
      <c r="E79"/>
      <c r="F79"/>
      <c r="G79"/>
      <c r="H79"/>
      <c r="I79"/>
      <c r="J79"/>
    </row>
    <row r="80" spans="1:10">
      <c r="A80"/>
      <c r="B80"/>
      <c r="C80"/>
      <c r="D80"/>
      <c r="E80"/>
      <c r="F80"/>
      <c r="G80"/>
      <c r="H80"/>
      <c r="I80"/>
    </row>
    <row r="81" spans="1:9">
      <c r="A81"/>
      <c r="B81"/>
      <c r="C81"/>
      <c r="D81"/>
      <c r="E81"/>
      <c r="F81"/>
      <c r="G81"/>
      <c r="H81"/>
      <c r="I81"/>
    </row>
    <row r="82" spans="1:9">
      <c r="A82"/>
      <c r="B82"/>
      <c r="C82"/>
      <c r="D82"/>
      <c r="E82"/>
      <c r="F82"/>
      <c r="G82"/>
      <c r="H82"/>
      <c r="I82"/>
    </row>
    <row r="83" spans="1:9">
      <c r="A83"/>
      <c r="B83"/>
      <c r="C83"/>
      <c r="D83"/>
      <c r="E83"/>
      <c r="F83"/>
      <c r="G83"/>
      <c r="H83"/>
      <c r="I83"/>
    </row>
    <row r="84" spans="1:9">
      <c r="A84"/>
      <c r="B84"/>
      <c r="C84"/>
      <c r="D84"/>
      <c r="E84"/>
      <c r="F84"/>
      <c r="G84"/>
      <c r="H84"/>
      <c r="I84"/>
    </row>
    <row r="85" spans="1:9">
      <c r="A85"/>
      <c r="B85"/>
      <c r="C85"/>
      <c r="D85"/>
      <c r="E85"/>
      <c r="F85"/>
      <c r="G85"/>
      <c r="H85"/>
      <c r="I85"/>
    </row>
    <row r="86" spans="1:9">
      <c r="A86"/>
      <c r="B86"/>
      <c r="C86"/>
      <c r="D86"/>
      <c r="E86"/>
      <c r="F86"/>
      <c r="G86"/>
      <c r="H86"/>
      <c r="I86"/>
    </row>
    <row r="87" spans="1:9">
      <c r="A87"/>
      <c r="B87"/>
      <c r="C87"/>
      <c r="D87"/>
      <c r="E87"/>
      <c r="F87"/>
      <c r="G87"/>
      <c r="H87"/>
      <c r="I87"/>
    </row>
    <row r="88" spans="1:9">
      <c r="A88"/>
      <c r="B88"/>
      <c r="C88"/>
      <c r="D88"/>
      <c r="E88"/>
      <c r="F88"/>
      <c r="G88"/>
      <c r="H88"/>
      <c r="I88"/>
    </row>
    <row r="89" spans="1:9">
      <c r="A89"/>
      <c r="B89"/>
      <c r="C89"/>
      <c r="D89"/>
      <c r="E89"/>
      <c r="F89"/>
      <c r="G89"/>
      <c r="H89"/>
      <c r="I89"/>
    </row>
    <row r="90" spans="1:9">
      <c r="A90"/>
      <c r="B90"/>
      <c r="C90"/>
      <c r="D90"/>
      <c r="E90"/>
      <c r="F90"/>
      <c r="G90"/>
      <c r="H90"/>
      <c r="I90"/>
    </row>
    <row r="91" spans="1:9">
      <c r="A91"/>
      <c r="B91"/>
      <c r="C91"/>
      <c r="D91"/>
      <c r="E91"/>
      <c r="F91"/>
      <c r="G91"/>
      <c r="H91"/>
      <c r="I91"/>
    </row>
    <row r="92" spans="1:9">
      <c r="A92"/>
      <c r="B92"/>
      <c r="C92"/>
      <c r="D92"/>
      <c r="E92"/>
      <c r="F92"/>
      <c r="G92"/>
      <c r="H92"/>
      <c r="I92"/>
    </row>
    <row r="93" spans="1:9">
      <c r="A93"/>
      <c r="B93"/>
      <c r="C93"/>
      <c r="D93"/>
      <c r="E93"/>
      <c r="F93"/>
      <c r="G93"/>
      <c r="H93"/>
      <c r="I93"/>
    </row>
    <row r="94" spans="1:9">
      <c r="A94"/>
      <c r="B94"/>
      <c r="C94"/>
      <c r="D94"/>
      <c r="E94"/>
      <c r="F94"/>
      <c r="G94"/>
      <c r="H94"/>
      <c r="I94"/>
    </row>
    <row r="95" spans="1:9">
      <c r="A95"/>
      <c r="B95"/>
      <c r="C95"/>
      <c r="D95"/>
      <c r="E95"/>
      <c r="F95"/>
      <c r="G95"/>
      <c r="H95"/>
      <c r="I95"/>
    </row>
    <row r="96" spans="1:9">
      <c r="A96"/>
      <c r="B96"/>
      <c r="C96"/>
      <c r="D96"/>
      <c r="E96"/>
      <c r="F96"/>
      <c r="G96"/>
      <c r="H96"/>
      <c r="I96"/>
    </row>
    <row r="97" spans="1:9">
      <c r="A97"/>
      <c r="B97"/>
      <c r="C97"/>
      <c r="D97"/>
      <c r="E97"/>
      <c r="F97"/>
      <c r="G97"/>
      <c r="H97"/>
      <c r="I97"/>
    </row>
    <row r="98" spans="1:9">
      <c r="A98"/>
      <c r="B98"/>
      <c r="C98"/>
      <c r="D98"/>
      <c r="E98"/>
      <c r="F98"/>
      <c r="G98"/>
      <c r="H98"/>
      <c r="I98"/>
    </row>
    <row r="99" spans="1:9">
      <c r="A99"/>
      <c r="B99"/>
      <c r="C99"/>
      <c r="D99"/>
      <c r="E99"/>
      <c r="F99"/>
      <c r="G99"/>
      <c r="H99"/>
      <c r="I99"/>
    </row>
    <row r="100" spans="1:9">
      <c r="A100"/>
      <c r="B100"/>
      <c r="C100"/>
      <c r="D100"/>
      <c r="E100"/>
      <c r="F100"/>
      <c r="G100"/>
      <c r="H100"/>
      <c r="I100"/>
    </row>
    <row r="101" spans="1:9">
      <c r="A101"/>
      <c r="B101"/>
      <c r="C101"/>
      <c r="D101"/>
      <c r="E101"/>
      <c r="F101"/>
      <c r="G101"/>
      <c r="H101"/>
      <c r="I101"/>
    </row>
    <row r="102" spans="1:9">
      <c r="A102"/>
      <c r="B102"/>
      <c r="C102"/>
      <c r="D102"/>
      <c r="E102"/>
      <c r="F102"/>
      <c r="G102"/>
      <c r="H102"/>
      <c r="I102"/>
    </row>
    <row r="103" spans="1:9">
      <c r="A103"/>
      <c r="B103"/>
      <c r="C103"/>
      <c r="D103"/>
      <c r="E103"/>
      <c r="F103"/>
      <c r="G103"/>
      <c r="H103"/>
      <c r="I103"/>
    </row>
    <row r="104" spans="1:9">
      <c r="A104"/>
      <c r="B104"/>
      <c r="C104"/>
      <c r="D104"/>
      <c r="E104"/>
      <c r="F104"/>
      <c r="G104"/>
      <c r="H104"/>
      <c r="I104"/>
    </row>
    <row r="105" spans="1:9">
      <c r="A105"/>
      <c r="B105"/>
      <c r="C105"/>
      <c r="D105"/>
      <c r="E105"/>
      <c r="F105"/>
      <c r="G105"/>
      <c r="H105"/>
      <c r="I105"/>
    </row>
    <row r="106" spans="1:9">
      <c r="A106"/>
      <c r="B106"/>
      <c r="C106"/>
      <c r="D106"/>
      <c r="E106"/>
      <c r="F106"/>
      <c r="G106"/>
      <c r="H106"/>
      <c r="I106"/>
    </row>
    <row r="107" spans="1:9">
      <c r="A107"/>
      <c r="B107"/>
      <c r="C107"/>
      <c r="D107"/>
      <c r="E107"/>
      <c r="F107"/>
      <c r="G107"/>
      <c r="H107"/>
      <c r="I107"/>
    </row>
    <row r="108" spans="1:9">
      <c r="A108"/>
      <c r="B108"/>
      <c r="C108"/>
      <c r="D108"/>
      <c r="E108"/>
      <c r="F108"/>
      <c r="G108"/>
      <c r="H108"/>
      <c r="I108"/>
    </row>
    <row r="109" spans="1:9">
      <c r="A109"/>
      <c r="B109"/>
      <c r="C109"/>
      <c r="D109"/>
      <c r="E109"/>
      <c r="F109"/>
      <c r="G109"/>
      <c r="H109"/>
      <c r="I109"/>
    </row>
    <row r="110" spans="1:9">
      <c r="A110"/>
      <c r="B110"/>
      <c r="C110"/>
      <c r="D110"/>
      <c r="E110"/>
      <c r="F110"/>
      <c r="G110"/>
      <c r="H110"/>
      <c r="I110"/>
    </row>
    <row r="111" spans="1:9">
      <c r="A111"/>
      <c r="B111"/>
      <c r="C111"/>
      <c r="D111"/>
      <c r="E111"/>
      <c r="F111"/>
      <c r="G111"/>
      <c r="H111"/>
      <c r="I111"/>
    </row>
    <row r="112" spans="1:9">
      <c r="A112"/>
      <c r="B112"/>
      <c r="C112"/>
      <c r="D112"/>
      <c r="E112"/>
      <c r="F112"/>
      <c r="G112"/>
      <c r="H112"/>
      <c r="I112"/>
    </row>
    <row r="113" spans="1:9">
      <c r="A113"/>
      <c r="B113"/>
      <c r="C113"/>
      <c r="D113"/>
      <c r="E113"/>
      <c r="F113"/>
      <c r="G113"/>
      <c r="H113"/>
      <c r="I113"/>
    </row>
    <row r="114" spans="1:9">
      <c r="A114"/>
      <c r="B114"/>
      <c r="C114"/>
      <c r="D114"/>
      <c r="E114"/>
      <c r="F114"/>
      <c r="G114"/>
      <c r="H114"/>
      <c r="I114"/>
    </row>
    <row r="115" spans="1:9">
      <c r="A115"/>
      <c r="B115"/>
      <c r="C115"/>
      <c r="D115"/>
      <c r="E115"/>
      <c r="F115"/>
      <c r="G115"/>
      <c r="H115"/>
      <c r="I115"/>
    </row>
    <row r="116" spans="1:9">
      <c r="A116"/>
      <c r="B116"/>
      <c r="C116"/>
      <c r="D116"/>
      <c r="E116"/>
      <c r="F116"/>
      <c r="G116"/>
      <c r="H116"/>
      <c r="I116"/>
    </row>
    <row r="117" spans="1:9">
      <c r="A117"/>
      <c r="B117"/>
      <c r="C117"/>
      <c r="D117"/>
      <c r="E117"/>
      <c r="F117"/>
      <c r="G117"/>
      <c r="H117"/>
      <c r="I117"/>
    </row>
    <row r="118" spans="1:9">
      <c r="A118"/>
      <c r="B118"/>
      <c r="C118"/>
      <c r="D118"/>
      <c r="E118"/>
      <c r="F118"/>
      <c r="G118"/>
      <c r="H118"/>
      <c r="I118"/>
    </row>
    <row r="119" spans="1:9">
      <c r="A119"/>
      <c r="B119"/>
      <c r="C119"/>
      <c r="D119"/>
      <c r="E119"/>
      <c r="F119"/>
      <c r="G119"/>
      <c r="H119"/>
      <c r="I119"/>
    </row>
    <row r="120" spans="1:9">
      <c r="A120"/>
      <c r="B120"/>
      <c r="C120"/>
      <c r="D120"/>
      <c r="E120"/>
      <c r="F120"/>
      <c r="G120"/>
      <c r="H120"/>
      <c r="I120"/>
    </row>
    <row r="121" spans="1:9">
      <c r="A121"/>
      <c r="B121"/>
      <c r="C121"/>
      <c r="D121"/>
      <c r="E121"/>
      <c r="F121"/>
      <c r="G121"/>
      <c r="H121"/>
      <c r="I121"/>
    </row>
    <row r="122" spans="1:9">
      <c r="A122"/>
      <c r="B122"/>
      <c r="C122"/>
      <c r="D122"/>
      <c r="E122"/>
      <c r="F122"/>
      <c r="G122"/>
      <c r="H122"/>
      <c r="I122"/>
    </row>
    <row r="123" spans="1:9">
      <c r="A123"/>
      <c r="B123"/>
      <c r="C123"/>
      <c r="D123"/>
      <c r="E123"/>
      <c r="F123"/>
      <c r="G123"/>
      <c r="H123"/>
      <c r="I123"/>
    </row>
    <row r="124" spans="1:9">
      <c r="A124"/>
      <c r="B124"/>
      <c r="C124"/>
      <c r="D124"/>
      <c r="E124"/>
      <c r="F124"/>
      <c r="G124"/>
      <c r="H124"/>
      <c r="I124"/>
    </row>
    <row r="125" spans="1:9">
      <c r="A125"/>
      <c r="B125"/>
      <c r="C125"/>
      <c r="D125"/>
      <c r="E125"/>
      <c r="F125"/>
      <c r="G125"/>
      <c r="H125"/>
      <c r="I125"/>
    </row>
    <row r="126" spans="1:9">
      <c r="A126"/>
      <c r="B126"/>
      <c r="C126"/>
      <c r="D126"/>
      <c r="E126"/>
      <c r="F126"/>
      <c r="G126"/>
      <c r="H126"/>
      <c r="I126"/>
    </row>
    <row r="127" spans="1:9">
      <c r="A127"/>
      <c r="B127"/>
      <c r="C127"/>
      <c r="D127"/>
      <c r="E127"/>
      <c r="F127"/>
      <c r="G127"/>
      <c r="H127"/>
      <c r="I127"/>
    </row>
    <row r="128" spans="1:9">
      <c r="A128"/>
      <c r="B128"/>
      <c r="C128"/>
      <c r="D128"/>
      <c r="E128"/>
      <c r="F128"/>
      <c r="G128"/>
      <c r="H128"/>
      <c r="I128"/>
    </row>
    <row r="129" spans="1:9">
      <c r="A129"/>
      <c r="B129"/>
      <c r="C129"/>
      <c r="D129"/>
      <c r="E129"/>
      <c r="F129"/>
      <c r="G129"/>
      <c r="H129"/>
      <c r="I129"/>
    </row>
    <row r="130" spans="1:9">
      <c r="A130"/>
      <c r="B130"/>
      <c r="C130"/>
      <c r="D130"/>
      <c r="E130"/>
      <c r="F130"/>
      <c r="G130"/>
      <c r="H130"/>
      <c r="I130"/>
    </row>
    <row r="131" spans="1:9">
      <c r="A131"/>
      <c r="B131"/>
      <c r="C131"/>
      <c r="D131"/>
      <c r="E131"/>
      <c r="F131"/>
      <c r="G131"/>
      <c r="H131"/>
      <c r="I131"/>
    </row>
    <row r="132" spans="1:9">
      <c r="A132"/>
      <c r="B132"/>
      <c r="C132"/>
      <c r="D132"/>
      <c r="E132"/>
      <c r="F132"/>
      <c r="G132"/>
      <c r="H132"/>
      <c r="I132"/>
    </row>
    <row r="133" spans="1:9">
      <c r="A133"/>
      <c r="B133"/>
      <c r="C133"/>
      <c r="D133"/>
      <c r="E133"/>
      <c r="F133"/>
      <c r="G133"/>
      <c r="H133"/>
      <c r="I133"/>
    </row>
    <row r="134" spans="1:9">
      <c r="A134"/>
      <c r="B134"/>
      <c r="C134"/>
      <c r="D134"/>
      <c r="E134"/>
      <c r="F134"/>
      <c r="G134"/>
      <c r="H134"/>
      <c r="I134"/>
    </row>
    <row r="135" spans="1:9">
      <c r="A135"/>
      <c r="B135"/>
      <c r="C135"/>
      <c r="D135"/>
      <c r="E135"/>
      <c r="F135"/>
      <c r="G135"/>
      <c r="H135"/>
      <c r="I135"/>
    </row>
    <row r="136" spans="1:9">
      <c r="A136"/>
      <c r="B136"/>
      <c r="C136"/>
      <c r="D136"/>
      <c r="E136"/>
      <c r="F136"/>
      <c r="G136"/>
      <c r="H136"/>
      <c r="I136"/>
    </row>
    <row r="137" spans="1:9">
      <c r="A137"/>
      <c r="B137"/>
      <c r="C137"/>
      <c r="D137"/>
      <c r="E137"/>
      <c r="F137"/>
      <c r="G137"/>
      <c r="H137"/>
      <c r="I137"/>
    </row>
    <row r="138" spans="1:9">
      <c r="A138"/>
      <c r="B138"/>
      <c r="C138"/>
      <c r="D138"/>
      <c r="E138"/>
      <c r="F138"/>
      <c r="G138"/>
      <c r="H138"/>
      <c r="I138"/>
    </row>
    <row r="139" spans="1:9">
      <c r="A139"/>
      <c r="B139"/>
      <c r="C139"/>
      <c r="D139"/>
      <c r="E139"/>
      <c r="F139"/>
      <c r="G139"/>
      <c r="H139"/>
      <c r="I139"/>
    </row>
    <row r="140" spans="1:9">
      <c r="A140"/>
      <c r="B140"/>
      <c r="C140"/>
      <c r="D140"/>
      <c r="E140"/>
      <c r="F140"/>
      <c r="G140"/>
      <c r="H140"/>
      <c r="I140"/>
    </row>
    <row r="141" spans="1:9">
      <c r="A141"/>
      <c r="B141"/>
      <c r="C141"/>
      <c r="D141"/>
      <c r="E141"/>
      <c r="F141"/>
      <c r="G141"/>
      <c r="H141"/>
    </row>
    <row r="142" spans="1:9">
      <c r="A142"/>
      <c r="B142"/>
      <c r="C142"/>
      <c r="D142"/>
      <c r="E142"/>
      <c r="F142"/>
      <c r="G142"/>
      <c r="H142"/>
    </row>
    <row r="143" spans="1:9">
      <c r="A143"/>
      <c r="B143"/>
      <c r="C143"/>
      <c r="D143"/>
      <c r="E143"/>
      <c r="F143"/>
      <c r="G143"/>
      <c r="H143"/>
    </row>
    <row r="144" spans="1:9">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row>
    <row r="278" spans="1:7">
      <c r="A278"/>
      <c r="B278"/>
      <c r="C278"/>
      <c r="D278"/>
      <c r="E278"/>
      <c r="F278"/>
    </row>
    <row r="279" spans="1:7">
      <c r="A279"/>
      <c r="B279"/>
      <c r="C279"/>
      <c r="D279"/>
      <c r="E279"/>
      <c r="F279"/>
    </row>
    <row r="280" spans="1:7">
      <c r="A280"/>
      <c r="B280"/>
      <c r="C280"/>
      <c r="D280"/>
      <c r="E280"/>
      <c r="F280"/>
    </row>
    <row r="281" spans="1:7">
      <c r="A281"/>
      <c r="B281"/>
      <c r="C281"/>
      <c r="D281"/>
      <c r="E281"/>
      <c r="F281"/>
    </row>
    <row r="282" spans="1:7">
      <c r="A282"/>
      <c r="B282"/>
      <c r="C282"/>
      <c r="D282"/>
      <c r="E282"/>
      <c r="F282"/>
    </row>
    <row r="283" spans="1:7">
      <c r="A283"/>
      <c r="B283"/>
      <c r="C283"/>
      <c r="D283"/>
      <c r="E283"/>
      <c r="F283"/>
    </row>
    <row r="284" spans="1:7">
      <c r="A284"/>
      <c r="B284"/>
      <c r="C284"/>
      <c r="D284"/>
      <c r="E284"/>
      <c r="F284"/>
    </row>
    <row r="285" spans="1:7">
      <c r="A285"/>
      <c r="B285"/>
      <c r="C285"/>
      <c r="D285"/>
      <c r="E285"/>
      <c r="F285"/>
    </row>
    <row r="286" spans="1:7">
      <c r="A286"/>
      <c r="B286"/>
      <c r="C286"/>
      <c r="D286"/>
      <c r="E286"/>
      <c r="F286"/>
    </row>
    <row r="287" spans="1:7">
      <c r="A287"/>
      <c r="B287"/>
      <c r="C287"/>
      <c r="D287"/>
      <c r="E287"/>
      <c r="F287"/>
    </row>
    <row r="288" spans="1:7">
      <c r="A288"/>
      <c r="B288"/>
      <c r="C288"/>
      <c r="D288"/>
      <c r="E288"/>
      <c r="F288"/>
    </row>
    <row r="289" spans="1:6">
      <c r="A289"/>
      <c r="B289"/>
      <c r="C289"/>
      <c r="D289"/>
      <c r="E289"/>
      <c r="F289"/>
    </row>
    <row r="290" spans="1:6">
      <c r="A290"/>
      <c r="B290"/>
      <c r="C290"/>
      <c r="D290"/>
      <c r="E290"/>
      <c r="F290"/>
    </row>
    <row r="291" spans="1:6">
      <c r="A291"/>
      <c r="B291"/>
      <c r="C291"/>
      <c r="D291"/>
      <c r="E291"/>
      <c r="F291"/>
    </row>
    <row r="292" spans="1:6">
      <c r="A292"/>
      <c r="B292"/>
      <c r="C292"/>
      <c r="D292"/>
      <c r="E292"/>
      <c r="F292"/>
    </row>
    <row r="293" spans="1:6">
      <c r="A293"/>
      <c r="B293"/>
      <c r="C293"/>
      <c r="D293"/>
      <c r="E293"/>
      <c r="F293"/>
    </row>
    <row r="294" spans="1:6">
      <c r="A294"/>
      <c r="B294"/>
      <c r="C294"/>
      <c r="D294"/>
      <c r="E294"/>
      <c r="F294"/>
    </row>
    <row r="295" spans="1:6">
      <c r="A295"/>
      <c r="B295"/>
      <c r="C295"/>
      <c r="D295"/>
      <c r="E295"/>
      <c r="F295"/>
    </row>
    <row r="296" spans="1:6">
      <c r="A296"/>
      <c r="B296"/>
      <c r="C296"/>
      <c r="D296"/>
      <c r="E296"/>
      <c r="F296"/>
    </row>
    <row r="297" spans="1:6">
      <c r="A297"/>
      <c r="B297"/>
      <c r="C297"/>
      <c r="D297"/>
      <c r="E297"/>
      <c r="F297"/>
    </row>
    <row r="298" spans="1:6">
      <c r="A298"/>
      <c r="B298"/>
      <c r="C298"/>
      <c r="D298"/>
      <c r="E298"/>
      <c r="F298"/>
    </row>
    <row r="299" spans="1:6">
      <c r="A299"/>
      <c r="B299"/>
      <c r="C299"/>
      <c r="D299"/>
      <c r="E299"/>
      <c r="F299"/>
    </row>
    <row r="300" spans="1:6">
      <c r="A300"/>
      <c r="B300"/>
      <c r="C300"/>
      <c r="D300"/>
      <c r="E300"/>
      <c r="F300"/>
    </row>
    <row r="301" spans="1:6">
      <c r="A301"/>
      <c r="B301"/>
      <c r="C301"/>
      <c r="D301"/>
      <c r="E301"/>
      <c r="F301"/>
    </row>
    <row r="302" spans="1:6">
      <c r="A302"/>
      <c r="B302"/>
      <c r="C302"/>
      <c r="D302"/>
      <c r="E302"/>
      <c r="F302"/>
    </row>
    <row r="303" spans="1:6">
      <c r="A303"/>
      <c r="B303"/>
      <c r="C303"/>
      <c r="D303"/>
      <c r="E303"/>
      <c r="F303"/>
    </row>
    <row r="304" spans="1:6">
      <c r="A304"/>
      <c r="B304"/>
      <c r="C304"/>
      <c r="D304"/>
      <c r="E304"/>
      <c r="F304"/>
    </row>
    <row r="305" spans="1:6">
      <c r="A305"/>
      <c r="B305"/>
      <c r="C305"/>
      <c r="D305"/>
      <c r="E305"/>
      <c r="F305"/>
    </row>
    <row r="306" spans="1:6">
      <c r="A306"/>
      <c r="B306"/>
      <c r="C306"/>
      <c r="D306"/>
      <c r="E306"/>
      <c r="F306"/>
    </row>
    <row r="307" spans="1:6">
      <c r="A307"/>
      <c r="B307"/>
      <c r="C307"/>
      <c r="D307"/>
      <c r="E307"/>
      <c r="F307"/>
    </row>
    <row r="308" spans="1:6">
      <c r="A308"/>
      <c r="B308"/>
      <c r="C308"/>
      <c r="D308"/>
      <c r="E308"/>
      <c r="F308"/>
    </row>
    <row r="309" spans="1:6">
      <c r="A309"/>
      <c r="B309"/>
      <c r="C309"/>
      <c r="D309"/>
      <c r="E309"/>
      <c r="F309"/>
    </row>
    <row r="310" spans="1:6">
      <c r="A310"/>
      <c r="B310"/>
      <c r="C310"/>
      <c r="D310"/>
      <c r="E310"/>
      <c r="F310"/>
    </row>
    <row r="311" spans="1:6">
      <c r="A311"/>
      <c r="B311"/>
      <c r="C311"/>
      <c r="D311"/>
      <c r="E311"/>
      <c r="F311"/>
    </row>
    <row r="312" spans="1:6">
      <c r="A312"/>
      <c r="B312"/>
      <c r="C312"/>
      <c r="D312"/>
      <c r="E312"/>
      <c r="F312"/>
    </row>
    <row r="313" spans="1:6">
      <c r="A313"/>
      <c r="B313"/>
      <c r="C313"/>
      <c r="D313"/>
      <c r="E313"/>
      <c r="F313"/>
    </row>
    <row r="314" spans="1:6">
      <c r="A314"/>
      <c r="B314"/>
      <c r="C314"/>
      <c r="D314"/>
      <c r="E314"/>
      <c r="F314"/>
    </row>
    <row r="315" spans="1:6">
      <c r="A315"/>
      <c r="B315"/>
      <c r="C315"/>
      <c r="D315"/>
      <c r="E315"/>
      <c r="F315"/>
    </row>
    <row r="316" spans="1:6">
      <c r="A316"/>
      <c r="B316"/>
      <c r="C316"/>
      <c r="D316"/>
      <c r="E316"/>
      <c r="F316"/>
    </row>
    <row r="317" spans="1:6">
      <c r="A317"/>
      <c r="B317"/>
      <c r="C317"/>
      <c r="D317"/>
      <c r="E317"/>
      <c r="F317"/>
    </row>
    <row r="318" spans="1:6">
      <c r="A318"/>
      <c r="B318"/>
      <c r="C318"/>
      <c r="D318"/>
      <c r="E318"/>
      <c r="F318"/>
    </row>
    <row r="319" spans="1:6">
      <c r="A319"/>
      <c r="B319"/>
      <c r="C319"/>
      <c r="D319"/>
      <c r="E319"/>
      <c r="F319"/>
    </row>
    <row r="320" spans="1:6">
      <c r="A320"/>
      <c r="B320"/>
      <c r="C320"/>
      <c r="D320"/>
      <c r="E320"/>
      <c r="F320"/>
    </row>
    <row r="321" spans="1:6">
      <c r="A321"/>
      <c r="B321"/>
      <c r="C321"/>
      <c r="D321"/>
      <c r="E321"/>
      <c r="F321"/>
    </row>
    <row r="322" spans="1:6">
      <c r="A322"/>
      <c r="B322"/>
      <c r="C322"/>
      <c r="D322"/>
      <c r="E322"/>
      <c r="F322"/>
    </row>
    <row r="323" spans="1:6">
      <c r="A323"/>
      <c r="B323"/>
      <c r="C323"/>
      <c r="D323"/>
      <c r="E323"/>
      <c r="F323"/>
    </row>
    <row r="324" spans="1:6">
      <c r="A324"/>
      <c r="B324"/>
      <c r="C324"/>
      <c r="D324"/>
      <c r="E324"/>
      <c r="F324"/>
    </row>
    <row r="325" spans="1:6">
      <c r="A325"/>
      <c r="B325"/>
      <c r="C325"/>
      <c r="D325"/>
      <c r="E325"/>
      <c r="F325"/>
    </row>
    <row r="326" spans="1:6">
      <c r="A326"/>
      <c r="B326"/>
      <c r="C326"/>
      <c r="D326"/>
      <c r="E326"/>
      <c r="F326"/>
    </row>
    <row r="327" spans="1:6">
      <c r="A327"/>
      <c r="B327"/>
      <c r="C327"/>
      <c r="D327"/>
      <c r="E327"/>
      <c r="F327"/>
    </row>
    <row r="328" spans="1:6">
      <c r="A328"/>
      <c r="B328"/>
      <c r="C328"/>
      <c r="D328"/>
      <c r="E328"/>
      <c r="F328"/>
    </row>
    <row r="329" spans="1:6">
      <c r="A329"/>
      <c r="B329"/>
      <c r="C329"/>
      <c r="D329"/>
      <c r="E329"/>
      <c r="F329"/>
    </row>
    <row r="330" spans="1:6">
      <c r="A330"/>
      <c r="B330"/>
      <c r="C330"/>
      <c r="D330"/>
      <c r="E330"/>
      <c r="F330"/>
    </row>
    <row r="331" spans="1:6">
      <c r="A331"/>
      <c r="B331"/>
      <c r="C331"/>
      <c r="D331"/>
      <c r="E331"/>
      <c r="F331"/>
    </row>
    <row r="332" spans="1:6">
      <c r="A332"/>
      <c r="B332"/>
      <c r="C332"/>
      <c r="D332"/>
      <c r="E332"/>
      <c r="F332"/>
    </row>
    <row r="333" spans="1:6">
      <c r="A333"/>
      <c r="B333"/>
      <c r="C333"/>
      <c r="D333"/>
      <c r="E333"/>
      <c r="F333"/>
    </row>
    <row r="334" spans="1:6">
      <c r="A334"/>
      <c r="B334"/>
      <c r="C334"/>
      <c r="D334"/>
      <c r="E334"/>
      <c r="F334"/>
    </row>
    <row r="335" spans="1:6">
      <c r="A335"/>
      <c r="B335"/>
      <c r="C335"/>
      <c r="D335"/>
      <c r="E335"/>
      <c r="F335"/>
    </row>
    <row r="336" spans="1:6">
      <c r="A336"/>
      <c r="B336"/>
      <c r="C336"/>
      <c r="D336"/>
      <c r="E336"/>
      <c r="F336"/>
    </row>
    <row r="337" spans="1:6">
      <c r="A337"/>
      <c r="B337"/>
      <c r="C337"/>
      <c r="D337"/>
      <c r="E337"/>
      <c r="F337"/>
    </row>
    <row r="338" spans="1:6">
      <c r="A338"/>
      <c r="B338"/>
      <c r="C338"/>
      <c r="D338"/>
      <c r="E338"/>
      <c r="F338"/>
    </row>
    <row r="339" spans="1:6">
      <c r="A339"/>
      <c r="B339"/>
      <c r="C339"/>
      <c r="D339"/>
      <c r="E339"/>
      <c r="F339"/>
    </row>
    <row r="340" spans="1:6">
      <c r="A340"/>
      <c r="B340"/>
      <c r="C340"/>
      <c r="D340"/>
      <c r="E340"/>
      <c r="F340"/>
    </row>
    <row r="341" spans="1:6">
      <c r="A341"/>
      <c r="B341"/>
      <c r="C341"/>
      <c r="D341"/>
      <c r="E341"/>
      <c r="F341"/>
    </row>
    <row r="342" spans="1:6">
      <c r="A342"/>
      <c r="B342"/>
      <c r="C342"/>
      <c r="D342"/>
      <c r="E342"/>
      <c r="F342"/>
    </row>
    <row r="343" spans="1:6">
      <c r="A343"/>
      <c r="B343"/>
      <c r="C343"/>
      <c r="D343"/>
      <c r="E343"/>
      <c r="F343"/>
    </row>
    <row r="344" spans="1:6">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5"/>
  <cols>
    <col min="1" max="1" width="4" style="21" bestFit="1" customWidth="1"/>
    <col min="2" max="2" width="8.59765625" style="21"/>
    <col min="3" max="3" width="42.19921875" style="21" customWidth="1"/>
    <col min="4" max="4" width="17.19921875" style="21" customWidth="1"/>
    <col min="5" max="5" width="8.59765625" style="21"/>
    <col min="6" max="6" width="5.8984375" style="21" bestFit="1" customWidth="1"/>
    <col min="7" max="7" width="12.5" style="21" customWidth="1"/>
    <col min="8" max="8" width="12" style="21" customWidth="1"/>
    <col min="9" max="9" width="13.898437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992187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7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162</v>
      </c>
      <c r="O1" s="28" t="s">
        <v>417</v>
      </c>
      <c r="P1" s="36" t="s">
        <v>164</v>
      </c>
      <c r="Q1" s="28" t="s">
        <v>165</v>
      </c>
      <c r="R1" s="28" t="s">
        <v>166</v>
      </c>
      <c r="S1" s="46"/>
      <c r="T1" s="46" t="s">
        <v>415</v>
      </c>
      <c r="U1" s="46" t="s">
        <v>414</v>
      </c>
      <c r="V1" s="46" t="s">
        <v>409</v>
      </c>
      <c r="W1" s="46" t="s">
        <v>408</v>
      </c>
      <c r="X1" s="46" t="s">
        <v>410</v>
      </c>
      <c r="Y1" s="20"/>
      <c r="Z1" s="20"/>
      <c r="AA1" s="20"/>
    </row>
    <row r="2" spans="1:28" ht="15.75" thickBot="1">
      <c r="A2" s="35">
        <v>1</v>
      </c>
      <c r="B2" s="20" t="s">
        <v>32</v>
      </c>
      <c r="C2" s="20" t="str">
        <f>VLOOKUP(B2,Assessment!A:E,2,FALSE)</f>
        <v>Have you undergone a SSAE 16 audit?</v>
      </c>
      <c r="D2" s="27">
        <f>VLOOKUP(B2,Assessment!A:E,4,FALSE)</f>
        <v>0</v>
      </c>
      <c r="E2" s="20" t="b">
        <f>IF(K2&gt;20,TRUE,FALSE)</f>
        <v>0</v>
      </c>
      <c r="F2" s="21">
        <v>1</v>
      </c>
      <c r="G2" s="21" t="s">
        <v>3</v>
      </c>
      <c r="H2" s="29" t="s">
        <v>340</v>
      </c>
      <c r="I2" s="27">
        <f>VLOOKUP(B2,Assessment!$A$5:$C$314,3,FALSE)</f>
        <v>0</v>
      </c>
      <c r="J2" s="21">
        <f>IF(ISNUMBER(FIND(H2,I2)), 1, 0)</f>
        <v>0</v>
      </c>
      <c r="K2" s="100">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3" t="s">
        <v>3</v>
      </c>
      <c r="T2" s="47">
        <f>COUNTIFS(B:B,"DOCU*",J:J,"=1")</f>
        <v>0</v>
      </c>
      <c r="U2" s="24">
        <f>COUNTIF(B:B,"DOCU*")</f>
        <v>6</v>
      </c>
      <c r="V2" s="24">
        <f>SUMIFS(L:L,B:B, "DOCU*")</f>
        <v>0</v>
      </c>
      <c r="W2" s="24">
        <f>SUMIFS(K:K,B:B, "DOCU*")</f>
        <v>100</v>
      </c>
      <c r="X2" s="48">
        <f>V2/W2</f>
        <v>0</v>
      </c>
      <c r="Y2" s="21" t="s">
        <v>407</v>
      </c>
      <c r="Z2" s="21">
        <f>COUNTIFS(E:E,"TRUE",J:J,"&lt;1")</f>
        <v>33</v>
      </c>
      <c r="AA2" s="21" t="s">
        <v>429</v>
      </c>
      <c r="AB2" s="21">
        <f>Z2/Z4</f>
        <v>1</v>
      </c>
    </row>
    <row r="3" spans="1:28" ht="15.75" thickBot="1">
      <c r="A3" s="35">
        <v>2</v>
      </c>
      <c r="B3" s="20" t="s">
        <v>33</v>
      </c>
      <c r="C3" s="20" t="str">
        <f>VLOOKUP(B3,Assessment!A:E,2,FALSE)</f>
        <v>Have you completed the Cloud Security Alliance (CSA) self assessment or CAIQ?</v>
      </c>
      <c r="D3" s="27">
        <f>VLOOKUP(B3,Assessment!A:E,4,FALSE)</f>
        <v>0</v>
      </c>
      <c r="E3" s="20" t="b">
        <f t="shared" ref="E3:E61" si="0">IF(K3&gt;20,TRUE,FALSE)</f>
        <v>0</v>
      </c>
      <c r="F3" s="21">
        <v>1</v>
      </c>
      <c r="G3" s="21" t="s">
        <v>3</v>
      </c>
      <c r="H3" s="29" t="s">
        <v>340</v>
      </c>
      <c r="I3" s="27">
        <f>VLOOKUP(B3,Assessment!$A$5:$C$314,3,FALSE)</f>
        <v>0</v>
      </c>
      <c r="J3" s="21">
        <f t="shared" ref="J3:J19" si="1">IF(ISNUMBER(FIND(H3,I3)), 1, 0)</f>
        <v>0</v>
      </c>
      <c r="K3" s="100">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3" t="s">
        <v>434</v>
      </c>
      <c r="T3" s="24">
        <f>COUNTIFS(B:B,"COMP*",J:J,"=1")</f>
        <v>0</v>
      </c>
      <c r="U3" s="24">
        <f>COUNTIF(B:B,"COMP*")</f>
        <v>7</v>
      </c>
      <c r="V3" s="24">
        <f>SUMIFS(L:L,B:B, "COMP*")</f>
        <v>0</v>
      </c>
      <c r="W3" s="24">
        <f>SUMIFS(K:K,B:B, "COMP*")</f>
        <v>120</v>
      </c>
      <c r="X3" s="48">
        <f t="shared" ref="X3:X20" si="3">V3/W3</f>
        <v>0</v>
      </c>
      <c r="Y3" s="21" t="s">
        <v>411</v>
      </c>
      <c r="Z3" s="21">
        <f>COUNTIFS(E:E,"FALSE",J:J,"&lt;1")</f>
        <v>26</v>
      </c>
      <c r="AA3" s="21" t="s">
        <v>428</v>
      </c>
      <c r="AB3" s="21">
        <f>Z3/Z5</f>
        <v>0.96296296296296291</v>
      </c>
    </row>
    <row r="4" spans="1:28" ht="15.75" thickBot="1">
      <c r="A4" s="35">
        <v>3</v>
      </c>
      <c r="B4" s="20" t="s">
        <v>34</v>
      </c>
      <c r="C4" s="20" t="str">
        <f>VLOOKUP(B4,Assessment!A:E,2,FALSE)</f>
        <v>Have you received the Cloud Security Alliance STAR certification?</v>
      </c>
      <c r="D4" s="27">
        <f>VLOOKUP(B4,Assessment!A:E,4,FALSE)</f>
        <v>0</v>
      </c>
      <c r="E4" s="20" t="b">
        <f t="shared" si="0"/>
        <v>0</v>
      </c>
      <c r="F4" s="21">
        <v>1</v>
      </c>
      <c r="G4" s="21" t="s">
        <v>3</v>
      </c>
      <c r="H4" s="29" t="s">
        <v>340</v>
      </c>
      <c r="I4" s="27">
        <f>VLOOKUP(B4,Assessment!$A$5:$C$314,3,FALSE)</f>
        <v>0</v>
      </c>
      <c r="J4" s="21">
        <f t="shared" si="1"/>
        <v>0</v>
      </c>
      <c r="K4" s="100">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3" t="s">
        <v>435</v>
      </c>
      <c r="T4" s="42">
        <f>COUNTIFS(B:B,"HLAP*",J:J,"=1")</f>
        <v>0</v>
      </c>
      <c r="U4" s="24">
        <f>COUNTIF(B:B,"HLAP*")</f>
        <v>5</v>
      </c>
      <c r="V4" s="24">
        <f>SUMIFS(L:L,B:B, "HLAP*")</f>
        <v>0</v>
      </c>
      <c r="W4" s="24">
        <f>SUMIFS(K:K,B:B, "HLAP*")</f>
        <v>110</v>
      </c>
      <c r="X4" s="48">
        <f t="shared" si="3"/>
        <v>0</v>
      </c>
      <c r="Y4" s="18" t="s">
        <v>426</v>
      </c>
      <c r="Z4" s="19">
        <f>COUNTIF(E:E,"TRUE")</f>
        <v>33</v>
      </c>
    </row>
    <row r="5" spans="1:28" ht="30.75" thickBot="1">
      <c r="A5" s="35">
        <v>4</v>
      </c>
      <c r="B5" s="20" t="s">
        <v>36</v>
      </c>
      <c r="C5" s="20" t="str">
        <f>VLOOKUP(B5,Assessment!A:E,2,FALSE)</f>
        <v>Do you conform with a specific industry standard security framework? (e.g. NIST Cybersecurity Framework, ISO 27001, etc.)</v>
      </c>
      <c r="D5" s="27">
        <f>VLOOKUP(B5,Assessment!A:E,4,FALSE)</f>
        <v>0</v>
      </c>
      <c r="E5" s="20" t="b">
        <f t="shared" si="0"/>
        <v>1</v>
      </c>
      <c r="F5" s="21">
        <v>1</v>
      </c>
      <c r="G5" s="21" t="s">
        <v>3</v>
      </c>
      <c r="H5" s="29" t="s">
        <v>340</v>
      </c>
      <c r="I5" s="27">
        <f>VLOOKUP(B5,Assessment!$A$5:$C$314,3,FALSE)</f>
        <v>0</v>
      </c>
      <c r="J5" s="21">
        <f t="shared" si="1"/>
        <v>0</v>
      </c>
      <c r="K5" s="100">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3" t="s">
        <v>60</v>
      </c>
      <c r="T5" s="42">
        <f>COUNTIFS(B:B,"HLAA*",J:J,"=1")</f>
        <v>0</v>
      </c>
      <c r="U5" s="24">
        <f>COUNTIF(B:B,"HLAA*")</f>
        <v>5</v>
      </c>
      <c r="V5" s="24">
        <f>SUMIFS(L:L,B:B, "HLAA*")</f>
        <v>0</v>
      </c>
      <c r="W5" s="24">
        <f>SUMIFS(K:K,B:B, "HLAA*")</f>
        <v>100</v>
      </c>
      <c r="X5" s="48">
        <f t="shared" si="3"/>
        <v>0</v>
      </c>
      <c r="Y5" s="18" t="s">
        <v>427</v>
      </c>
      <c r="Z5" s="19">
        <f>COUNTIF(E2:E184,"FALSE")</f>
        <v>27</v>
      </c>
    </row>
    <row r="6" spans="1:28" ht="15.75" thickBot="1">
      <c r="A6" s="35">
        <v>5</v>
      </c>
      <c r="B6" s="20" t="s">
        <v>37</v>
      </c>
      <c r="C6" s="20" t="str">
        <f>VLOOKUP(B6,Assessment!A:E,2,FALSE)</f>
        <v>Are you compliant with FISMA standards?</v>
      </c>
      <c r="D6" s="27">
        <f>VLOOKUP(B6,Assessment!A:E,4,FALSE)</f>
        <v>0</v>
      </c>
      <c r="E6" s="20" t="b">
        <f t="shared" si="0"/>
        <v>0</v>
      </c>
      <c r="F6" s="21">
        <v>1</v>
      </c>
      <c r="G6" s="21" t="s">
        <v>3</v>
      </c>
      <c r="H6" s="29" t="s">
        <v>340</v>
      </c>
      <c r="I6" s="27">
        <f>VLOOKUP(B6,Assessment!$A$5:$C$314,3,FALSE)</f>
        <v>0</v>
      </c>
      <c r="J6" s="21">
        <f t="shared" si="1"/>
        <v>0</v>
      </c>
      <c r="K6" s="100">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4" t="s">
        <v>436</v>
      </c>
      <c r="T6" s="42">
        <f>COUNTIFS(B:B,"HLBC*",J:J,"=1")</f>
        <v>0</v>
      </c>
      <c r="U6" s="24">
        <f>COUNTIF(B:B,"HLBC*")</f>
        <v>4</v>
      </c>
      <c r="V6" s="24">
        <f>SUMIFS(L:L,B:B, "HLBC*")</f>
        <v>0</v>
      </c>
      <c r="W6" s="24">
        <f>SUMIFS(K:K,B:B, "HLBC*")</f>
        <v>55</v>
      </c>
      <c r="X6" s="48">
        <f t="shared" si="3"/>
        <v>0</v>
      </c>
    </row>
    <row r="7" spans="1:28" ht="15.75" thickBot="1">
      <c r="A7" s="35">
        <v>6</v>
      </c>
      <c r="B7" s="20" t="s">
        <v>38</v>
      </c>
      <c r="C7" s="20" t="str">
        <f>VLOOKUP(B7,Assessment!A:E,2,FALSE)</f>
        <v>Does your organization have a data privacy policy?</v>
      </c>
      <c r="D7" s="27">
        <f>VLOOKUP(B7,Assessment!A:E,4,FALSE)</f>
        <v>0</v>
      </c>
      <c r="E7" s="20" t="b">
        <f t="shared" si="0"/>
        <v>1</v>
      </c>
      <c r="F7" s="21">
        <v>1</v>
      </c>
      <c r="G7" s="21" t="s">
        <v>3</v>
      </c>
      <c r="H7" s="29" t="s">
        <v>340</v>
      </c>
      <c r="I7" s="27">
        <f>VLOOKUP(B7,Assessment!$A$5:$C$314,3,FALSE)</f>
        <v>0</v>
      </c>
      <c r="J7" s="21">
        <f t="shared" si="1"/>
        <v>0</v>
      </c>
      <c r="K7" s="100">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5" t="s">
        <v>82</v>
      </c>
      <c r="T7" s="42">
        <f>COUNTIFS(B:B,"HLCH*",J:J,"=1")</f>
        <v>0</v>
      </c>
      <c r="U7" s="24">
        <f>COUNTIF(B:B,"HLCH*")</f>
        <v>4</v>
      </c>
      <c r="V7" s="24">
        <f>SUMIFS(L:L,B:B, "HLCH*")</f>
        <v>0</v>
      </c>
      <c r="W7" s="24">
        <f>SUMIFS(K:K,B:B, "HLCH*")</f>
        <v>80</v>
      </c>
      <c r="X7" s="48">
        <f t="shared" si="3"/>
        <v>0</v>
      </c>
    </row>
    <row r="8" spans="1:28" ht="15.75" thickBot="1">
      <c r="A8" s="35"/>
      <c r="B8" s="20" t="s">
        <v>39</v>
      </c>
      <c r="C8" s="20" t="str">
        <f>VLOOKUP(B8,Assessment!A:E,2,FALSE)</f>
        <v>Describe your organization’s business background and ownership structure, including all parent and subsidiary relationships.</v>
      </c>
      <c r="D8" s="27">
        <f>VLOOKUP(B8,Assessment!A:E,4,FALSE)</f>
        <v>0</v>
      </c>
      <c r="E8" s="20" t="b">
        <f t="shared" si="0"/>
        <v>0</v>
      </c>
      <c r="F8" s="21">
        <v>1</v>
      </c>
      <c r="G8" s="23" t="s">
        <v>4</v>
      </c>
      <c r="H8" s="29"/>
      <c r="I8" s="27"/>
      <c r="J8" s="21">
        <f>IF(VLOOKUP(B8,'Analyst Report'!A$28:G$48,7,FALSE)="Yes",1,0)</f>
        <v>0</v>
      </c>
      <c r="K8" s="100">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5"/>
      <c r="T8" s="42"/>
      <c r="U8" s="24"/>
      <c r="V8" s="24"/>
      <c r="W8" s="24"/>
      <c r="X8" s="48"/>
    </row>
    <row r="9" spans="1:28" ht="15.75" thickBot="1">
      <c r="A9" s="35"/>
      <c r="B9" s="20" t="s">
        <v>41</v>
      </c>
      <c r="C9" s="20" t="str">
        <f>VLOOKUP(B9,Assessment!A:E,2,FALSE)</f>
        <v>Describe how long your organization has conducted business in this product area.</v>
      </c>
      <c r="D9" s="27">
        <f>VLOOKUP(B9,Assessment!A:E,4,FALSE)</f>
        <v>0</v>
      </c>
      <c r="E9" s="20" t="b">
        <f t="shared" si="0"/>
        <v>0</v>
      </c>
      <c r="F9" s="21">
        <v>1</v>
      </c>
      <c r="G9" s="23" t="s">
        <v>4</v>
      </c>
      <c r="H9" s="29"/>
      <c r="I9" s="27"/>
      <c r="J9" s="21">
        <f>IF(VLOOKUP(B9,'Analyst Report'!A$28:G$48,7,FALSE)="Yes",1,0)</f>
        <v>0</v>
      </c>
      <c r="K9" s="100">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5"/>
      <c r="T9" s="42"/>
      <c r="U9" s="24"/>
      <c r="V9" s="24"/>
      <c r="W9" s="24"/>
      <c r="X9" s="48"/>
    </row>
    <row r="10" spans="1:28" s="23" customFormat="1" ht="15.75" thickBot="1">
      <c r="A10" s="50">
        <v>7</v>
      </c>
      <c r="B10" s="22" t="s">
        <v>43</v>
      </c>
      <c r="C10" s="22" t="str">
        <f>VLOOKUP(B10,Assessment!A:E,2,FALSE)</f>
        <v>Do you have existing public utility customers?</v>
      </c>
      <c r="D10" s="27">
        <f>VLOOKUP(B10,Assessment!A:E,4,FALSE)</f>
        <v>0</v>
      </c>
      <c r="E10" s="20" t="b">
        <f t="shared" si="0"/>
        <v>0</v>
      </c>
      <c r="F10" s="23">
        <v>1</v>
      </c>
      <c r="G10" s="23" t="s">
        <v>4</v>
      </c>
      <c r="H10" s="44" t="s">
        <v>340</v>
      </c>
      <c r="I10" s="30">
        <f>VLOOKUP(B10,Assessment!$A$5:$C$314,3,FALSE)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3" t="s">
        <v>90</v>
      </c>
      <c r="T10" s="39">
        <f>COUNTIFS(B:B,"HLDA*",J:J,"=1")</f>
        <v>0</v>
      </c>
      <c r="U10" s="23">
        <f>COUNTIF(B:B,"HLDA*")</f>
        <v>6</v>
      </c>
      <c r="V10" s="23">
        <f>SUMIFS(L:L,B:B, "HLDA*")</f>
        <v>0</v>
      </c>
      <c r="W10" s="23">
        <f>SUMIFS(K:K,B:B, "HLDA*")</f>
        <v>225</v>
      </c>
      <c r="X10" s="52">
        <f t="shared" si="3"/>
        <v>0</v>
      </c>
    </row>
    <row r="11" spans="1:28">
      <c r="A11" s="35">
        <v>8</v>
      </c>
      <c r="B11" s="20" t="s">
        <v>44</v>
      </c>
      <c r="C11" s="20" t="str">
        <f>VLOOKUP(B11,Assessment!A:E,2,FALSE)</f>
        <v>Have you had a significant breach in the last 5 years?</v>
      </c>
      <c r="D11" s="27">
        <f>VLOOKUP(B11,Assessment!A:E,4,FALSE)</f>
        <v>0</v>
      </c>
      <c r="E11" s="20" t="b">
        <f t="shared" si="0"/>
        <v>1</v>
      </c>
      <c r="F11" s="21">
        <v>1</v>
      </c>
      <c r="G11" s="24" t="s">
        <v>4</v>
      </c>
      <c r="H11" s="29" t="s">
        <v>341</v>
      </c>
      <c r="I11" s="27">
        <f>VLOOKUP(B11,Assessment!$A$5:$C$314,3,FALSE)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101</v>
      </c>
      <c r="T11" s="42">
        <f>COUNTIFS(B:B,"HLDB*",J:J,"=1")</f>
        <v>0</v>
      </c>
      <c r="U11" s="24">
        <f>COUNTIF(B:B,"HLDB*")</f>
        <v>2</v>
      </c>
      <c r="V11" s="24">
        <f>SUMIFS(L:L,B:B, "HLDB*")</f>
        <v>0</v>
      </c>
      <c r="W11" s="24">
        <f>SUMIFS(K:K,B:B, "HLDB*")</f>
        <v>80</v>
      </c>
      <c r="X11" s="48">
        <f t="shared" si="3"/>
        <v>0</v>
      </c>
    </row>
    <row r="12" spans="1:28">
      <c r="A12" s="35">
        <v>9</v>
      </c>
      <c r="B12" s="20" t="s">
        <v>45</v>
      </c>
      <c r="C12" s="20" t="str">
        <f>VLOOKUP(B12,Assessment!A:E,2,FALSE)</f>
        <v>Do you have a dedicated Information Security staff or office?</v>
      </c>
      <c r="D12" s="27">
        <f>VLOOKUP(B12,Assessment!A:E,4,FALSE)</f>
        <v>0</v>
      </c>
      <c r="E12" s="20" t="b">
        <f t="shared" si="0"/>
        <v>1</v>
      </c>
      <c r="F12" s="21">
        <v>1</v>
      </c>
      <c r="G12" s="24" t="s">
        <v>4</v>
      </c>
      <c r="H12" s="29" t="s">
        <v>340</v>
      </c>
      <c r="I12" s="27">
        <f>VLOOKUP(B12,Assessment!$A$5:$C$314,3,FALSE)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107</v>
      </c>
      <c r="T12" s="42">
        <f>COUNTIFS(B:B,"HLDC*",J:J,"=1")</f>
        <v>0</v>
      </c>
      <c r="U12" s="24">
        <f>COUNTIF(B:B,"HLDC*")</f>
        <v>4</v>
      </c>
      <c r="V12" s="24">
        <f>SUMIFS(L:L,B:B, "HLDC*")</f>
        <v>0</v>
      </c>
      <c r="W12" s="24">
        <f>SUMIFS(K:K,B:B, "HLDC*")</f>
        <v>160</v>
      </c>
      <c r="X12" s="48">
        <f t="shared" si="3"/>
        <v>0</v>
      </c>
    </row>
    <row r="13" spans="1:28">
      <c r="A13" s="35"/>
      <c r="B13" s="20" t="s">
        <v>46</v>
      </c>
      <c r="C13" s="20" t="str">
        <f>VLOOKUP(B13,Assessment!A:E,2,FALSE)</f>
        <v>Do you have a dedicated Software and System Development team(s)? (e.g. Customer Support, Implementation, Product Management, etc.)</v>
      </c>
      <c r="D13" s="27">
        <f>VLOOKUP(B13,Assessment!A:E,4,FALSE)</f>
        <v>0</v>
      </c>
      <c r="E13" s="20" t="b">
        <f t="shared" si="0"/>
        <v>0</v>
      </c>
      <c r="F13" s="21">
        <v>1</v>
      </c>
      <c r="G13" s="23" t="s">
        <v>4</v>
      </c>
      <c r="H13" s="29"/>
      <c r="I13" s="27"/>
      <c r="J13" s="21">
        <f>IF(VLOOKUP(B13,'Analyst Report'!A$28:G$48,7,FALSE)="Yes",1,0)</f>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c r="B14" s="20" t="s">
        <v>47</v>
      </c>
      <c r="C14" s="20" t="str">
        <f>VLOOKUP(B14,Assessment!A:E,2,FALSE)</f>
        <v>Use this area to share information about your environment that will assist those who are assessing your company data security program.</v>
      </c>
      <c r="D14" s="27">
        <f>VLOOKUP(B14,Assessment!A:E,4,FALSE)</f>
        <v>0</v>
      </c>
      <c r="E14" s="20" t="b">
        <f t="shared" si="0"/>
        <v>1</v>
      </c>
      <c r="F14" s="21">
        <v>1</v>
      </c>
      <c r="G14" s="23" t="s">
        <v>4</v>
      </c>
      <c r="H14" s="29"/>
      <c r="I14" s="27"/>
      <c r="J14" s="21">
        <f>IF(VLOOKUP(B14,'Analyst Report'!A$28:G$48,7,FALSE)="Yes",1,0)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50">
        <v>10</v>
      </c>
      <c r="B15" s="22" t="s">
        <v>49</v>
      </c>
      <c r="C15" s="22" t="str">
        <f>VLOOKUP(B15,Assessment!A:E,2,FALSE)</f>
        <v>Do you support role-based access control (RBAC) for end-users?</v>
      </c>
      <c r="D15" s="27">
        <f>VLOOKUP(B15,Assessment!A:E,4,FALSE)</f>
        <v>0</v>
      </c>
      <c r="E15" s="20" t="b">
        <f t="shared" si="0"/>
        <v>1</v>
      </c>
      <c r="F15" s="23">
        <v>1</v>
      </c>
      <c r="G15" s="23" t="s">
        <v>48</v>
      </c>
      <c r="H15" s="31" t="s">
        <v>340</v>
      </c>
      <c r="I15" s="30">
        <f>VLOOKUP(B15,Assessment!$A$5:$C$314,3,FALSE)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1" t="s">
        <v>433</v>
      </c>
      <c r="T15" s="39">
        <f>COUNTIFS(B:B,"HLDR*",J:J,"=1")</f>
        <v>0</v>
      </c>
      <c r="U15" s="23">
        <f>COUNTIF(B:B,"HLDR*")</f>
        <v>3</v>
      </c>
      <c r="V15" s="23">
        <f>SUMIFS(L:L,B:B, "HLDR*")</f>
        <v>0</v>
      </c>
      <c r="W15" s="23">
        <f>SUMIFS(K:K,B:B, "HLDR*")</f>
        <v>70</v>
      </c>
      <c r="X15" s="52">
        <f t="shared" si="3"/>
        <v>0</v>
      </c>
    </row>
    <row r="16" spans="1:28">
      <c r="A16" s="35">
        <v>11</v>
      </c>
      <c r="B16" s="20" t="s">
        <v>51</v>
      </c>
      <c r="C16" s="20" t="str">
        <f>VLOOKUP(B16,Assessment!A:E,2,FALSE)</f>
        <v>Do you support role-based access control (RBAC) for system administrators?</v>
      </c>
      <c r="D16" s="27">
        <f>VLOOKUP(B16,Assessment!A:E,4,FALSE)</f>
        <v>0</v>
      </c>
      <c r="E16" s="20" t="b">
        <f t="shared" si="0"/>
        <v>1</v>
      </c>
      <c r="F16" s="24">
        <v>1</v>
      </c>
      <c r="G16" s="24" t="s">
        <v>48</v>
      </c>
      <c r="H16" s="32" t="s">
        <v>340</v>
      </c>
      <c r="I16" s="27">
        <f>VLOOKUP(B16,Assessment!$A$5:$C$314,3,FALSE)</f>
        <v>0</v>
      </c>
      <c r="J16" s="21">
        <f t="shared" si="1"/>
        <v>0</v>
      </c>
      <c r="K16" s="21">
        <v>25</v>
      </c>
      <c r="L16" s="21">
        <f t="shared" si="2"/>
        <v>0</v>
      </c>
      <c r="M16" s="34" t="str">
        <f>VLOOKUP($B16,'Standards Crosswalk'!$A:$H,3,FALSE)</f>
        <v>CSC16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125</v>
      </c>
      <c r="T16" s="42">
        <f>COUNTIFS(B:B,"HLFI*",J:J,"=1")</f>
        <v>0</v>
      </c>
      <c r="U16" s="24">
        <f>COUNTIF(B:B,"HLFI*")</f>
        <v>4</v>
      </c>
      <c r="V16" s="24">
        <f>SUMIFS(L:L,B:B, "HLFI*")</f>
        <v>0</v>
      </c>
      <c r="W16" s="24">
        <f>SUMIFS(K:K,B:B, "HLFI*")</f>
        <v>120</v>
      </c>
      <c r="X16" s="48">
        <f t="shared" si="3"/>
        <v>0</v>
      </c>
    </row>
    <row r="17" spans="1:24">
      <c r="A17" s="35">
        <v>12</v>
      </c>
      <c r="B17" s="20" t="s">
        <v>53</v>
      </c>
      <c r="C17" s="20" t="str">
        <f>VLOOKUP(B17,Assessment!A:E,2,FALSE)</f>
        <v>Can employees access customer data remotely?</v>
      </c>
      <c r="D17" s="27">
        <f>VLOOKUP(B17,Assessment!A:E,4,FALSE)</f>
        <v>0</v>
      </c>
      <c r="E17" s="20" t="b">
        <f t="shared" si="0"/>
        <v>0</v>
      </c>
      <c r="F17" s="24">
        <v>1</v>
      </c>
      <c r="G17" s="24" t="s">
        <v>48</v>
      </c>
      <c r="H17" s="32" t="s">
        <v>340</v>
      </c>
      <c r="I17" s="27">
        <f>VLOOKUP(B17,Assessment!$A$5:$C$314,3,FALSE)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135</v>
      </c>
      <c r="T17" s="42">
        <f>COUNTIFS(B:B,"HLPH*",J:J,"=1")</f>
        <v>0</v>
      </c>
      <c r="U17" s="24">
        <f>COUNTIF(B:B,"HLPH*")</f>
        <v>2</v>
      </c>
      <c r="V17" s="24">
        <f>SUMIFS(L:L,B:B, "HLPH*")</f>
        <v>0</v>
      </c>
      <c r="W17" s="24">
        <f>SUMIFS(K:K,B:B, "HLPH*")</f>
        <v>80</v>
      </c>
      <c r="X17" s="48">
        <f t="shared" si="3"/>
        <v>0</v>
      </c>
    </row>
    <row r="18" spans="1:24">
      <c r="A18" s="35">
        <v>13</v>
      </c>
      <c r="B18" s="20" t="s">
        <v>55</v>
      </c>
      <c r="C18" s="20" t="str">
        <f>VLOOKUP(B18,Assessment!A:E,2,FALSE)</f>
        <v>Can you provide overall system and/or application architecture diagrams including a full description of the data communications architecture for all components of the system?</v>
      </c>
      <c r="D18" s="27">
        <f>VLOOKUP(B18,Assessment!A:E,4,FALSE)</f>
        <v>0</v>
      </c>
      <c r="E18" s="20" t="b">
        <f t="shared" si="0"/>
        <v>0</v>
      </c>
      <c r="F18" s="24">
        <v>1</v>
      </c>
      <c r="G18" s="24" t="s">
        <v>48</v>
      </c>
      <c r="H18" s="32" t="s">
        <v>340</v>
      </c>
      <c r="I18" s="27">
        <f>VLOOKUP(B18,Assessment!$A$5:$C$314,3,FALSE)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141</v>
      </c>
      <c r="T18" s="42">
        <f>COUNTIFS(B:B,"HLPP*",J:J,"=1")</f>
        <v>0</v>
      </c>
      <c r="U18" s="24">
        <f>COUNTIF(B:B,"HLPP*")</f>
        <v>4</v>
      </c>
      <c r="V18" s="24">
        <f>SUMIFS(L:L,B:B, "HLPP*")</f>
        <v>0</v>
      </c>
      <c r="W18" s="24">
        <f>SUMIFS(K:K,B:B, "HLPP*")</f>
        <v>160</v>
      </c>
      <c r="X18" s="48">
        <f t="shared" si="3"/>
        <v>0</v>
      </c>
    </row>
    <row r="19" spans="1:24">
      <c r="A19" s="35">
        <v>14</v>
      </c>
      <c r="B19" s="20" t="s">
        <v>57</v>
      </c>
      <c r="C19" s="20" t="str">
        <f>VLOOKUP(B19,Assessment!A:E,2,FALSE)</f>
        <v xml:space="preserve">Does the system provide data input validation and error messages? </v>
      </c>
      <c r="D19" s="27">
        <f>VLOOKUP(B19,Assessment!A:E,4,FALSE)</f>
        <v>0</v>
      </c>
      <c r="E19" s="20" t="b">
        <f t="shared" si="0"/>
        <v>0</v>
      </c>
      <c r="F19" s="24">
        <v>1</v>
      </c>
      <c r="G19" s="24" t="s">
        <v>48</v>
      </c>
      <c r="H19" s="32" t="s">
        <v>340</v>
      </c>
      <c r="I19" s="27">
        <f>VLOOKUP(B19,Assessment!$A$5:$C$314,3,FALSE)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150</v>
      </c>
      <c r="T19" s="42">
        <f>COUNTIFS(B:B,"HLSY*",J:J,"=1")</f>
        <v>0</v>
      </c>
      <c r="U19" s="24">
        <f>COUNTIF(B:B,"HLSY*")</f>
        <v>2</v>
      </c>
      <c r="V19" s="24">
        <f>SUMIFS(L:L,B:B, "HLSY*")</f>
        <v>0</v>
      </c>
      <c r="W19" s="24">
        <f>SUMIFS(K:K,B:B, "HLSY*")</f>
        <v>30</v>
      </c>
      <c r="X19" s="48">
        <f t="shared" si="3"/>
        <v>0</v>
      </c>
    </row>
    <row r="20" spans="1:24" s="23" customFormat="1">
      <c r="A20" s="50">
        <v>15</v>
      </c>
      <c r="B20" s="22" t="s">
        <v>61</v>
      </c>
      <c r="C20" s="22" t="str">
        <f>VLOOKUP(B20,Assessment!A:E,2,FALSE)</f>
        <v>Can you enforce password/passphrase aging requirements?</v>
      </c>
      <c r="D20" s="27">
        <f>VLOOKUP(B20,Assessment!A:E,4,FALSE)</f>
        <v>0</v>
      </c>
      <c r="E20" s="20" t="b">
        <f t="shared" si="0"/>
        <v>0</v>
      </c>
      <c r="F20" s="23">
        <v>1</v>
      </c>
      <c r="G20" s="23" t="s">
        <v>60</v>
      </c>
      <c r="H20" s="31" t="s">
        <v>340</v>
      </c>
      <c r="I20" s="30">
        <f>VLOOKUP(B20,Assessment!$A$5:$C$314,3,FALSE)</f>
        <v>0</v>
      </c>
      <c r="J20" s="23">
        <f t="shared" ref="J20:J21" si="4">IF(ISNUMBER(FIND(H20,I20)), 1, 0)</f>
        <v>0</v>
      </c>
      <c r="K20" s="23">
        <v>15</v>
      </c>
      <c r="L20" s="23">
        <f t="shared" ref="L20:L21" si="5">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1" t="s">
        <v>156</v>
      </c>
      <c r="T20" s="39">
        <f>COUNTIFS(B:B,"HLVU*",J:J,"=1")</f>
        <v>0</v>
      </c>
      <c r="U20" s="23">
        <f>COUNTIF(B:B,"HLVU*")</f>
        <v>2</v>
      </c>
      <c r="V20" s="23">
        <f>SUMIFS(L:L,B:B, "HLVU*")</f>
        <v>0</v>
      </c>
      <c r="W20" s="23">
        <f>SUMIFS(K:K,B:B, "HLVU*")</f>
        <v>80</v>
      </c>
      <c r="X20" s="52">
        <f t="shared" si="3"/>
        <v>0</v>
      </c>
    </row>
    <row r="21" spans="1:24" s="37" customFormat="1">
      <c r="A21" s="35">
        <v>16</v>
      </c>
      <c r="B21" s="26" t="s">
        <v>63</v>
      </c>
      <c r="C21" s="26" t="str">
        <f>VLOOKUP(B21,Assessment!A:E,2,FALSE)</f>
        <v>Does your web-based interface support authentication, including standards-based single-sign-on? (e.g. InCommon)</v>
      </c>
      <c r="D21" s="27">
        <f>VLOOKUP(B21,Assessment!A:E,4,FALSE)</f>
        <v>0</v>
      </c>
      <c r="E21" s="20" t="b">
        <f t="shared" si="0"/>
        <v>1</v>
      </c>
      <c r="F21" s="37">
        <v>1</v>
      </c>
      <c r="G21" s="23" t="s">
        <v>60</v>
      </c>
      <c r="H21" s="31" t="s">
        <v>340</v>
      </c>
      <c r="I21" s="30">
        <f>VLOOKUP(B21,Assessment!$A$5:$C$314,3,FALSE)</f>
        <v>0</v>
      </c>
      <c r="J21" s="23">
        <f t="shared" si="4"/>
        <v>0</v>
      </c>
      <c r="K21" s="37">
        <v>40</v>
      </c>
      <c r="L21" s="37">
        <f t="shared" si="5"/>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SUM(T10:T20)</f>
        <v>0</v>
      </c>
      <c r="U21" s="21">
        <f>SUM(U10:U20)</f>
        <v>29</v>
      </c>
      <c r="V21" s="37">
        <f>T21/U21</f>
        <v>0</v>
      </c>
      <c r="W21" s="37" t="str">
        <f>IF(V21&gt;=0.9,"A",IF(V21&gt;=0.8,"B",IF(V21&gt;=0.7,"C",IF(V21&gt;=0.6,"D","F"))))</f>
        <v>F</v>
      </c>
    </row>
    <row r="22" spans="1:24">
      <c r="A22" s="35">
        <v>26</v>
      </c>
      <c r="B22" s="20" t="s">
        <v>65</v>
      </c>
      <c r="C22" s="20" t="str">
        <f>VLOOKUP(B22,Assessment!A:E,2,FALSE)</f>
        <v>Does your application support integration with other authentication and authorization systems?  List which ones (such as Active Directory, Kerberos and what version) in Additional Info?</v>
      </c>
      <c r="D22" s="27">
        <f>VLOOKUP(B22,Assessment!A:E,4,FALSE)</f>
        <v>0</v>
      </c>
      <c r="E22" s="20" t="b">
        <f t="shared" si="0"/>
        <v>0</v>
      </c>
      <c r="F22" s="21">
        <v>1</v>
      </c>
      <c r="G22" s="21" t="s">
        <v>60</v>
      </c>
      <c r="H22" s="32" t="s">
        <v>340</v>
      </c>
      <c r="I22" s="27">
        <f>VLOOKUP(B22,Assessment!$A$5:$C$314,3,FALSE)</f>
        <v>0</v>
      </c>
      <c r="J22" s="21">
        <f t="shared" ref="J22:J30" si="6">IF(ISNUMBER(FIND(H22,I22)), 1, 0)</f>
        <v>0</v>
      </c>
      <c r="K22" s="21">
        <v>15</v>
      </c>
      <c r="L22" s="21">
        <f t="shared" ref="L22:L30" si="7">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v>27</v>
      </c>
      <c r="B23" s="20" t="s">
        <v>67</v>
      </c>
      <c r="C23" s="20" t="str">
        <f>VLOOKUP(B23,Assessment!A:E,2,FALSE)</f>
        <v>Does the system (servers/infrastructure) support external authentication services (e.g. Active Directory, LDAP) in place of local authentication?</v>
      </c>
      <c r="D23" s="27">
        <f>VLOOKUP(B23,Assessment!A:E,4,FALSE)</f>
        <v>0</v>
      </c>
      <c r="E23" s="20" t="b">
        <f t="shared" si="0"/>
        <v>0</v>
      </c>
      <c r="F23" s="21">
        <v>1</v>
      </c>
      <c r="G23" s="21" t="s">
        <v>60</v>
      </c>
      <c r="H23" s="32" t="s">
        <v>340</v>
      </c>
      <c r="I23" s="27">
        <f>VLOOKUP(B23,Assessment!$A$5:$C$314,3,FALSE)</f>
        <v>0</v>
      </c>
      <c r="J23" s="21">
        <f t="shared" si="6"/>
        <v>0</v>
      </c>
      <c r="K23" s="21">
        <v>15</v>
      </c>
      <c r="L23" s="21">
        <f t="shared" si="7"/>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v>28</v>
      </c>
      <c r="B24" s="20" t="s">
        <v>69</v>
      </c>
      <c r="C24" s="20" t="str">
        <f>VLOOKUP(B24,Assessment!A:E,2,FALSE)</f>
        <v>Are audit logs available that include AT LEAST all of the following; login, logout, actions performed, and source IP address?</v>
      </c>
      <c r="D24" s="27">
        <f>VLOOKUP(B24,Assessment!A:E,4,FALSE)</f>
        <v>0</v>
      </c>
      <c r="E24" s="20" t="b">
        <f t="shared" si="0"/>
        <v>0</v>
      </c>
      <c r="F24" s="21">
        <v>1</v>
      </c>
      <c r="G24" s="21" t="s">
        <v>60</v>
      </c>
      <c r="H24" s="32" t="s">
        <v>340</v>
      </c>
      <c r="I24" s="27">
        <f>VLOOKUP(B24,Assessment!$A$5:$C$314,3,FALSE)</f>
        <v>0</v>
      </c>
      <c r="J24" s="21">
        <f t="shared" si="6"/>
        <v>0</v>
      </c>
      <c r="K24" s="21">
        <v>15</v>
      </c>
      <c r="L24" s="21">
        <f t="shared" si="7"/>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50">
        <v>29</v>
      </c>
      <c r="B25" s="22" t="s">
        <v>72</v>
      </c>
      <c r="C25" s="22" t="str">
        <f>VLOOKUP(B25,Assessment!A:E,2,FALSE)</f>
        <v>Do you have a documented Business Continuity Plan (BCP)?</v>
      </c>
      <c r="D25" s="27">
        <f>VLOOKUP(B25,Assessment!A:E,4,FALSE)</f>
        <v>0</v>
      </c>
      <c r="E25" s="20" t="b">
        <f t="shared" si="0"/>
        <v>0</v>
      </c>
      <c r="F25" s="23">
        <v>1</v>
      </c>
      <c r="G25" s="23" t="s">
        <v>71</v>
      </c>
      <c r="H25" s="31" t="s">
        <v>340</v>
      </c>
      <c r="I25" s="30">
        <f>VLOOKUP(B25,Assessment!$A$5:$C$314,3,FALSE)</f>
        <v>0</v>
      </c>
      <c r="J25" s="23">
        <f t="shared" si="6"/>
        <v>0</v>
      </c>
      <c r="K25" s="23">
        <v>15</v>
      </c>
      <c r="L25" s="23">
        <f t="shared" si="7"/>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v>30</v>
      </c>
      <c r="B26" s="20" t="s">
        <v>74</v>
      </c>
      <c r="C26" s="20" t="str">
        <f>VLOOKUP(B26,Assessment!A:E,2,FALSE)</f>
        <v>Is there a documented communication plan in your BCP for impacted clients?</v>
      </c>
      <c r="D26" s="27">
        <f>VLOOKUP(B26,Assessment!A:E,4,FALSE)</f>
        <v>0</v>
      </c>
      <c r="E26" s="20" t="b">
        <f t="shared" si="0"/>
        <v>0</v>
      </c>
      <c r="F26" s="21">
        <v>1</v>
      </c>
      <c r="G26" s="23" t="s">
        <v>71</v>
      </c>
      <c r="H26" s="32" t="s">
        <v>340</v>
      </c>
      <c r="I26" s="27">
        <f>VLOOKUP(B26,Assessment!$A$5:$C$314,3,FALSE)</f>
        <v>0</v>
      </c>
      <c r="J26" s="21">
        <f t="shared" si="6"/>
        <v>0</v>
      </c>
      <c r="K26" s="21">
        <v>10</v>
      </c>
      <c r="L26" s="21">
        <f t="shared" si="7"/>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v>31</v>
      </c>
      <c r="B27" s="20" t="s">
        <v>77</v>
      </c>
      <c r="C27" s="20" t="str">
        <f>VLOOKUP(B27,Assessment!A:E,2,FALSE)</f>
        <v xml:space="preserve">Are all components of the BCP reviewed at least annually and updated as needed to reflect change? </v>
      </c>
      <c r="D27" s="27">
        <f>VLOOKUP(B27,Assessment!A:E,4,FALSE)</f>
        <v>0</v>
      </c>
      <c r="E27" s="20" t="b">
        <f t="shared" si="0"/>
        <v>0</v>
      </c>
      <c r="F27" s="21">
        <v>1</v>
      </c>
      <c r="G27" s="23" t="s">
        <v>71</v>
      </c>
      <c r="H27" s="32" t="s">
        <v>340</v>
      </c>
      <c r="I27" s="27">
        <f>VLOOKUP(B27,Assessment!$A$5:$C$314,3,FALSE)</f>
        <v>0</v>
      </c>
      <c r="J27" s="21">
        <f t="shared" si="6"/>
        <v>0</v>
      </c>
      <c r="K27" s="21">
        <v>15</v>
      </c>
      <c r="L27" s="21">
        <f t="shared" si="7"/>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v>32</v>
      </c>
      <c r="B28" s="20" t="s">
        <v>80</v>
      </c>
      <c r="C28" s="20" t="str">
        <f>VLOOKUP(B28,Assessment!A:E,2,FALSE)</f>
        <v>Does your organization conduct an annual test of relocating to an alternate site for business recovery purposes?</v>
      </c>
      <c r="D28" s="27">
        <f>VLOOKUP(B28,Assessment!A:E,4,FALSE)</f>
        <v>0</v>
      </c>
      <c r="E28" s="20" t="b">
        <f t="shared" si="0"/>
        <v>0</v>
      </c>
      <c r="F28" s="21">
        <v>1</v>
      </c>
      <c r="G28" s="23" t="s">
        <v>71</v>
      </c>
      <c r="H28" s="32" t="s">
        <v>340</v>
      </c>
      <c r="I28" s="27">
        <f>VLOOKUP(B28,Assessment!$A$5:$C$314,3,FALSE)</f>
        <v>0</v>
      </c>
      <c r="J28" s="21">
        <f t="shared" si="6"/>
        <v>0</v>
      </c>
      <c r="K28" s="21">
        <v>15</v>
      </c>
      <c r="L28" s="21">
        <f t="shared" si="7"/>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50">
        <v>33</v>
      </c>
      <c r="B29" s="22" t="s">
        <v>83</v>
      </c>
      <c r="C29" s="22" t="str">
        <f>VLOOKUP(B29,Assessment!A:E,2,FALSE)</f>
        <v xml:space="preserve">Do you have a documented and currently followed change management process (CMP)? </v>
      </c>
      <c r="D29" s="27">
        <f>VLOOKUP(B29,Assessment!A:E,4,FALSE)</f>
        <v>0</v>
      </c>
      <c r="E29" s="20" t="b">
        <f t="shared" si="0"/>
        <v>1</v>
      </c>
      <c r="F29" s="23">
        <v>1</v>
      </c>
      <c r="G29" s="23" t="s">
        <v>82</v>
      </c>
      <c r="H29" s="31" t="s">
        <v>340</v>
      </c>
      <c r="I29" s="30">
        <f>VLOOKUP(B29,Assessment!$A$5:$C$314,3,FALSE)</f>
        <v>0</v>
      </c>
      <c r="J29" s="23">
        <f t="shared" si="6"/>
        <v>0</v>
      </c>
      <c r="K29" s="23">
        <v>25</v>
      </c>
      <c r="L29" s="23">
        <f t="shared" si="7"/>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v>34</v>
      </c>
      <c r="B30" s="26" t="s">
        <v>84</v>
      </c>
      <c r="C30" s="26" t="str">
        <f>VLOOKUP(B30,Assessment!A:E,2,FALSE)</f>
        <v>Will SAWS be notified of major changes to your environment that could impact the SAWS security posture?</v>
      </c>
      <c r="D30" s="27">
        <f>VLOOKUP(B30,Assessment!A:E,4,FALSE)</f>
        <v>0</v>
      </c>
      <c r="E30" s="20" t="b">
        <f t="shared" si="0"/>
        <v>0</v>
      </c>
      <c r="F30" s="42">
        <v>1</v>
      </c>
      <c r="G30" s="23" t="s">
        <v>82</v>
      </c>
      <c r="H30" s="31" t="s">
        <v>340</v>
      </c>
      <c r="I30" s="30">
        <f>VLOOKUP(B30,Assessment!$A$5:$C$314,3,FALSE)</f>
        <v>0</v>
      </c>
      <c r="J30" s="23">
        <f t="shared" si="6"/>
        <v>0</v>
      </c>
      <c r="K30" s="42">
        <v>20</v>
      </c>
      <c r="L30" s="42">
        <f t="shared" si="7"/>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v>42</v>
      </c>
      <c r="B31" s="20" t="s">
        <v>86</v>
      </c>
      <c r="C31" s="20" t="str">
        <f>VLOOKUP(B31,Assessment!A:E,2,FALSE)</f>
        <v>Do you have policy and procedure, currently implemented, guiding how security risks are mitigated until patches can be applied?</v>
      </c>
      <c r="D31" s="27">
        <f>VLOOKUP(B31,Assessment!A:E,4,FALSE)</f>
        <v>0</v>
      </c>
      <c r="E31" s="20" t="b">
        <f t="shared" si="0"/>
        <v>0</v>
      </c>
      <c r="F31" s="21">
        <v>1</v>
      </c>
      <c r="G31" s="21" t="s">
        <v>82</v>
      </c>
      <c r="H31" s="32" t="s">
        <v>340</v>
      </c>
      <c r="I31" s="27">
        <f>VLOOKUP(B31,Assessment!$A$5:$C$314,3,FALSE)</f>
        <v>0</v>
      </c>
      <c r="J31" s="21">
        <f t="shared" ref="J31:J33" si="8">IF(ISNUMBER(FIND(H31,I31)), 1, 0)</f>
        <v>0</v>
      </c>
      <c r="K31" s="21">
        <v>20</v>
      </c>
      <c r="L31" s="21">
        <f t="shared" ref="L31:L61" si="9">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v>43</v>
      </c>
      <c r="B32" s="20" t="s">
        <v>88</v>
      </c>
      <c r="C32" s="20" t="str">
        <f>VLOOKUP(B32,Assessment!A:E,2,FALSE)</f>
        <v>Do procedures exist to provide that emergency changes are documented and authorized (including after the fact approval)?</v>
      </c>
      <c r="D32" s="27">
        <f>VLOOKUP(B32,Assessment!A:E,4,FALSE)</f>
        <v>0</v>
      </c>
      <c r="E32" s="20" t="b">
        <f t="shared" si="0"/>
        <v>0</v>
      </c>
      <c r="F32" s="21">
        <v>1</v>
      </c>
      <c r="G32" s="21" t="s">
        <v>82</v>
      </c>
      <c r="H32" s="32" t="s">
        <v>340</v>
      </c>
      <c r="I32" s="27">
        <f>VLOOKUP(B32,Assessment!$A$5:$C$314,3,FALSE)</f>
        <v>0</v>
      </c>
      <c r="J32" s="21">
        <f t="shared" si="8"/>
        <v>0</v>
      </c>
      <c r="K32" s="21">
        <v>15</v>
      </c>
      <c r="L32" s="21">
        <f t="shared" si="9"/>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50">
        <v>44</v>
      </c>
      <c r="B33" s="25" t="s">
        <v>91</v>
      </c>
      <c r="C33" s="25" t="str">
        <f>VLOOKUP(B33,Assessment!A:E,2,FALSE)</f>
        <v>Do you physically and logically separate SAWS data from that of other customers?</v>
      </c>
      <c r="D33" s="27">
        <f>VLOOKUP(B33,Assessment!A:E,4,FALSE)</f>
        <v>0</v>
      </c>
      <c r="E33" s="20" t="b">
        <f t="shared" si="0"/>
        <v>1</v>
      </c>
      <c r="F33" s="24">
        <v>1</v>
      </c>
      <c r="G33" s="21" t="s">
        <v>90</v>
      </c>
      <c r="H33" s="32" t="s">
        <v>340</v>
      </c>
      <c r="I33" s="27">
        <f>VLOOKUP(B33,Assessment!$A$5:$C$314,3,FALSE)</f>
        <v>0</v>
      </c>
      <c r="J33" s="21">
        <f t="shared" si="8"/>
        <v>0</v>
      </c>
      <c r="K33" s="24">
        <v>25</v>
      </c>
      <c r="L33" s="21">
        <f t="shared" ref="L33" si="10">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v>47</v>
      </c>
      <c r="B34" s="20" t="s">
        <v>93</v>
      </c>
      <c r="C34" s="26" t="str">
        <f>VLOOKUP(B34,Assessment!A:E,2,FALSE)</f>
        <v>Is sensitive data encrypted in transport? (e.g. system-to-client)</v>
      </c>
      <c r="D34" s="27">
        <f>VLOOKUP(B34,Assessment!A:E,4,FALSE)</f>
        <v>0</v>
      </c>
      <c r="E34" s="20" t="b">
        <f t="shared" si="0"/>
        <v>1</v>
      </c>
      <c r="F34" s="24">
        <v>1</v>
      </c>
      <c r="G34" s="21" t="s">
        <v>90</v>
      </c>
      <c r="H34" s="32" t="s">
        <v>340</v>
      </c>
      <c r="I34" s="27">
        <f>VLOOKUP(B34,Assessment!$A$5:$C$314,3,FALSE)</f>
        <v>0</v>
      </c>
      <c r="J34" s="21">
        <f t="shared" ref="J34:J40" si="11">IF(ISNUMBER(FIND(H34,I34)), 1, 0)</f>
        <v>0</v>
      </c>
      <c r="K34" s="24">
        <v>40</v>
      </c>
      <c r="L34" s="21">
        <f t="shared" si="9"/>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v>48</v>
      </c>
      <c r="B35" s="20" t="s">
        <v>95</v>
      </c>
      <c r="C35" s="26" t="str">
        <f>VLOOKUP(B35,Assessment!A:E,2,FALSE)</f>
        <v>Is sensitive data encrypted in storage (e.g. disk encryption, at-rest)?</v>
      </c>
      <c r="D35" s="27">
        <f>VLOOKUP(B35,Assessment!A:E,4,FALSE)</f>
        <v>0</v>
      </c>
      <c r="E35" s="20" t="b">
        <f t="shared" si="0"/>
        <v>1</v>
      </c>
      <c r="F35" s="24">
        <v>1</v>
      </c>
      <c r="G35" s="21" t="s">
        <v>90</v>
      </c>
      <c r="H35" s="32" t="s">
        <v>340</v>
      </c>
      <c r="I35" s="27">
        <f>VLOOKUP(B35,Assessment!$A$5:$C$314,3,FALSE)</f>
        <v>0</v>
      </c>
      <c r="J35" s="21">
        <f t="shared" si="11"/>
        <v>0</v>
      </c>
      <c r="K35" s="24">
        <v>40</v>
      </c>
      <c r="L35" s="21">
        <f t="shared" si="9"/>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v>49</v>
      </c>
      <c r="B36" s="20" t="s">
        <v>97</v>
      </c>
      <c r="C36" s="26" t="str">
        <f>VLOOKUP(B36,Assessment!A:E,2,FALSE)</f>
        <v>Do backups containing SAWS data ever leave SAWS Data Zone, either physically or via network routing?</v>
      </c>
      <c r="D36" s="27">
        <f>VLOOKUP(B36,Assessment!A:E,4,FALSE)</f>
        <v>0</v>
      </c>
      <c r="E36" s="20" t="b">
        <f t="shared" si="0"/>
        <v>1</v>
      </c>
      <c r="F36" s="24">
        <v>1</v>
      </c>
      <c r="G36" s="21" t="s">
        <v>90</v>
      </c>
      <c r="H36" s="32" t="s">
        <v>340</v>
      </c>
      <c r="I36" s="27">
        <f>VLOOKUP(B36,Assessment!$A$5:$C$314,3,FALSE)</f>
        <v>0</v>
      </c>
      <c r="J36" s="21">
        <f t="shared" si="11"/>
        <v>0</v>
      </c>
      <c r="K36" s="24">
        <v>40</v>
      </c>
      <c r="L36" s="21">
        <f t="shared" si="9"/>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v>50</v>
      </c>
      <c r="B37" s="20" t="s">
        <v>99</v>
      </c>
      <c r="C37" s="26" t="str">
        <f>VLOOKUP(B37,Assessment!A:E,2,FALSE)</f>
        <v>Do you have a media handling process, that is documented and currently implemented, including end-of-life, repurposing, and data sanitization procedures?</v>
      </c>
      <c r="D37" s="27">
        <f>VLOOKUP(B37,Assessment!A:E,4,FALSE)</f>
        <v>0</v>
      </c>
      <c r="E37" s="20" t="b">
        <f t="shared" si="0"/>
        <v>1</v>
      </c>
      <c r="F37" s="24">
        <v>1</v>
      </c>
      <c r="G37" s="21" t="s">
        <v>90</v>
      </c>
      <c r="H37" s="32" t="s">
        <v>340</v>
      </c>
      <c r="I37" s="27">
        <f>VLOOKUP(B37,Assessment!$A$5:$C$314,3,FALSE)</f>
        <v>0</v>
      </c>
      <c r="J37" s="21">
        <f t="shared" si="11"/>
        <v>0</v>
      </c>
      <c r="K37" s="24">
        <v>40</v>
      </c>
      <c r="L37" s="21">
        <f t="shared" si="9"/>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c r="B38" s="20" t="s">
        <v>437</v>
      </c>
      <c r="C38" s="26" t="str">
        <f>VLOOKUP(B38,Assessment!A:E,2,FALSE)</f>
        <v>Is any SAWS data visible in system administration modules/tools?</v>
      </c>
      <c r="D38" s="27">
        <f>VLOOKUP(B38,Assessment!A:E,4,FALSE)</f>
        <v>0</v>
      </c>
      <c r="E38" s="20" t="b">
        <f t="shared" si="0"/>
        <v>1</v>
      </c>
      <c r="F38" s="24">
        <v>1</v>
      </c>
      <c r="G38" s="21" t="s">
        <v>90</v>
      </c>
      <c r="H38" s="32" t="s">
        <v>340</v>
      </c>
      <c r="I38" s="27">
        <f>VLOOKUP(B38,Assessment!$A$5:$C$314,3,FALSE)</f>
        <v>0</v>
      </c>
      <c r="J38" s="21">
        <f t="shared" si="11"/>
        <v>0</v>
      </c>
      <c r="K38" s="24">
        <v>40</v>
      </c>
      <c r="L38" s="21">
        <f t="shared" si="9"/>
        <v>0</v>
      </c>
      <c r="M38" s="34" t="str">
        <f>VLOOKUP($B38,'Standards Crosswalk'!$A:$H,3,FALSE)</f>
        <v>CSC 13, CSC 14</v>
      </c>
      <c r="N38" s="34"/>
      <c r="O38" s="34"/>
      <c r="P38" s="34"/>
      <c r="Q38" s="34"/>
      <c r="R38" s="34"/>
    </row>
    <row r="39" spans="1:18" s="23" customFormat="1">
      <c r="A39" s="50">
        <v>51</v>
      </c>
      <c r="B39" s="22" t="s">
        <v>102</v>
      </c>
      <c r="C39" s="25" t="str">
        <f>VLOOKUP(B39,Assessment!A:E,2,FALSE)</f>
        <v>Does the database support encryption of specified data elements in storage?</v>
      </c>
      <c r="D39" s="27">
        <f>VLOOKUP(B39,Assessment!A:E,4,FALSE)</f>
        <v>0</v>
      </c>
      <c r="E39" s="20" t="b">
        <f t="shared" si="0"/>
        <v>1</v>
      </c>
      <c r="F39" s="23">
        <v>1</v>
      </c>
      <c r="G39" s="23" t="s">
        <v>101</v>
      </c>
      <c r="H39" s="31" t="s">
        <v>340</v>
      </c>
      <c r="I39" s="30">
        <f>VLOOKUP(B39,Assessment!$A$5:$C$314,3,FALSE)</f>
        <v>0</v>
      </c>
      <c r="J39" s="23">
        <f t="shared" si="11"/>
        <v>0</v>
      </c>
      <c r="K39" s="23">
        <v>40</v>
      </c>
      <c r="L39" s="23">
        <f t="shared" si="9"/>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v>52</v>
      </c>
      <c r="B40" s="20" t="s">
        <v>105</v>
      </c>
      <c r="C40" s="26" t="str">
        <f>VLOOKUP(B40,Assessment!A:E,2,FALSE)</f>
        <v>Do you currently use encryption in your database(s)?</v>
      </c>
      <c r="D40" s="27">
        <f>VLOOKUP(B40,Assessment!A:E,4,FALSE)</f>
        <v>0</v>
      </c>
      <c r="E40" s="20" t="b">
        <f t="shared" si="0"/>
        <v>1</v>
      </c>
      <c r="F40" s="24">
        <v>1</v>
      </c>
      <c r="G40" s="21" t="s">
        <v>101</v>
      </c>
      <c r="H40" s="32" t="s">
        <v>340</v>
      </c>
      <c r="I40" s="27">
        <f>VLOOKUP(B40,Assessment!$A$5:$C$314,3,FALSE)</f>
        <v>0</v>
      </c>
      <c r="J40" s="21">
        <f t="shared" si="11"/>
        <v>0</v>
      </c>
      <c r="K40" s="24">
        <v>40</v>
      </c>
      <c r="L40" s="21">
        <f t="shared" si="9"/>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50">
        <v>53</v>
      </c>
      <c r="B41" s="22" t="s">
        <v>108</v>
      </c>
      <c r="C41" s="25" t="str">
        <f>VLOOKUP(B41,Assessment!A:E,2,FALSE)</f>
        <v>Will any SAWS data leave SAWS Data Zone?</v>
      </c>
      <c r="D41" s="27">
        <f>VLOOKUP(B41,Assessment!A:E,4,FALSE)</f>
        <v>0</v>
      </c>
      <c r="E41" s="20" t="b">
        <f t="shared" si="0"/>
        <v>1</v>
      </c>
      <c r="F41" s="23">
        <v>1</v>
      </c>
      <c r="G41" s="23" t="s">
        <v>107</v>
      </c>
      <c r="H41" s="31" t="s">
        <v>341</v>
      </c>
      <c r="I41" s="30">
        <f>VLOOKUP(B41,Assessment!$A$5:$C$314,3,FALSE)</f>
        <v>0</v>
      </c>
      <c r="J41" s="23">
        <f t="shared" ref="J41:J47" si="12">IF(ISNUMBER(FIND(H41,I41)), 1, 0)</f>
        <v>0</v>
      </c>
      <c r="K41" s="23">
        <v>40</v>
      </c>
      <c r="L41" s="23">
        <f t="shared" si="9"/>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v>54</v>
      </c>
      <c r="B42" s="20" t="s">
        <v>110</v>
      </c>
      <c r="C42" s="26" t="str">
        <f>VLOOKUP(B42,Assessment!A:E,2,FALSE)</f>
        <v>Does your company own the physical data center where SAWS data will reside?</v>
      </c>
      <c r="D42" s="27">
        <f>VLOOKUP(B42,Assessment!A:E,4,FALSE)</f>
        <v>0</v>
      </c>
      <c r="E42" s="20" t="b">
        <f t="shared" si="0"/>
        <v>1</v>
      </c>
      <c r="F42" s="24">
        <v>1</v>
      </c>
      <c r="G42" s="21" t="s">
        <v>107</v>
      </c>
      <c r="H42" s="32" t="s">
        <v>340</v>
      </c>
      <c r="I42" s="27">
        <f>VLOOKUP(B42,Assessment!$A$5:$C$314,3,FALSE)</f>
        <v>0</v>
      </c>
      <c r="J42" s="21">
        <f t="shared" si="12"/>
        <v>0</v>
      </c>
      <c r="K42" s="24">
        <v>40</v>
      </c>
      <c r="L42" s="21">
        <f t="shared" si="9"/>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v>55</v>
      </c>
      <c r="B43" s="20" t="s">
        <v>112</v>
      </c>
      <c r="C43" s="26" t="str">
        <f>VLOOKUP(B43,Assessment!A:E,2,FALSE)</f>
        <v>Does the hosting provider have a SOC 2 Type 2 report available?</v>
      </c>
      <c r="D43" s="27">
        <f>VLOOKUP(B43,Assessment!A:E,4,FALSE)</f>
        <v>0</v>
      </c>
      <c r="E43" s="20" t="b">
        <f t="shared" si="0"/>
        <v>1</v>
      </c>
      <c r="F43" s="24">
        <v>1</v>
      </c>
      <c r="G43" s="21" t="s">
        <v>107</v>
      </c>
      <c r="H43" s="32" t="s">
        <v>340</v>
      </c>
      <c r="I43" s="27">
        <f>VLOOKUP(B43,Assessment!$A$5:$C$314,3,FALSE)</f>
        <v>0</v>
      </c>
      <c r="J43" s="21">
        <f t="shared" si="12"/>
        <v>0</v>
      </c>
      <c r="K43" s="24">
        <v>40</v>
      </c>
      <c r="L43" s="21">
        <f t="shared" si="9"/>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v>56</v>
      </c>
      <c r="B44" s="20" t="s">
        <v>115</v>
      </c>
      <c r="C44" s="26" t="str">
        <f>VLOOKUP(B44,Assessment!A:E,2,FALSE)</f>
        <v>Does the physical barrier fully enclose the physical space preventing unauthorized physical contact with any of your devices?</v>
      </c>
      <c r="D44" s="27">
        <f>VLOOKUP(B44,Assessment!A:E,4,FALSE)</f>
        <v>0</v>
      </c>
      <c r="E44" s="20" t="b">
        <f t="shared" si="0"/>
        <v>1</v>
      </c>
      <c r="F44" s="24">
        <v>1</v>
      </c>
      <c r="G44" s="21" t="s">
        <v>107</v>
      </c>
      <c r="H44" s="32" t="s">
        <v>340</v>
      </c>
      <c r="I44" s="27">
        <f>VLOOKUP(B44,Assessment!$A$5:$C$314,3,FALSE)</f>
        <v>0</v>
      </c>
      <c r="J44" s="21">
        <f t="shared" si="12"/>
        <v>0</v>
      </c>
      <c r="K44" s="24">
        <v>40</v>
      </c>
      <c r="L44" s="21">
        <f t="shared" si="9"/>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50">
        <v>57</v>
      </c>
      <c r="B45" s="22" t="s">
        <v>118</v>
      </c>
      <c r="C45" s="25" t="str">
        <f>VLOOKUP(B45,Assessment!A:E,2,FALSE)</f>
        <v>Do you have a Disaster Recovery Plan (DRP)?</v>
      </c>
      <c r="D45" s="27">
        <f>VLOOKUP(B45,Assessment!A:E,4,FALSE)</f>
        <v>0</v>
      </c>
      <c r="E45" s="20" t="b">
        <f t="shared" si="0"/>
        <v>0</v>
      </c>
      <c r="F45" s="23">
        <v>1</v>
      </c>
      <c r="G45" s="23" t="s">
        <v>117</v>
      </c>
      <c r="H45" s="31" t="s">
        <v>340</v>
      </c>
      <c r="I45" s="30">
        <f>VLOOKUP(B45,Assessment!$A$5:$C$314,3,FALSE)</f>
        <v>0</v>
      </c>
      <c r="J45" s="23">
        <f t="shared" si="12"/>
        <v>0</v>
      </c>
      <c r="K45" s="23">
        <v>15</v>
      </c>
      <c r="L45" s="23">
        <f t="shared" si="9"/>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v>58</v>
      </c>
      <c r="B46" s="20" t="s">
        <v>120</v>
      </c>
      <c r="C46" s="26" t="str">
        <f>VLOOKUP(B46,Assessment!A:E,2,FALSE)</f>
        <v>Are any disaster recovery locations outside SAWS Data Zone?</v>
      </c>
      <c r="D46" s="27">
        <f>VLOOKUP(B46,Assessment!A:E,4,FALSE)</f>
        <v>0</v>
      </c>
      <c r="E46" s="20" t="b">
        <f t="shared" si="0"/>
        <v>1</v>
      </c>
      <c r="F46" s="24">
        <v>1</v>
      </c>
      <c r="G46" s="24" t="s">
        <v>117</v>
      </c>
      <c r="H46" s="32" t="s">
        <v>341</v>
      </c>
      <c r="I46" s="27">
        <f>VLOOKUP(B46,Assessment!$A$5:$C$314,3,FALSE)</f>
        <v>0</v>
      </c>
      <c r="J46" s="21">
        <f t="shared" si="12"/>
        <v>0</v>
      </c>
      <c r="K46" s="21">
        <v>40</v>
      </c>
      <c r="L46" s="21">
        <f t="shared" si="9"/>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v>59</v>
      </c>
      <c r="B47" s="20" t="s">
        <v>122</v>
      </c>
      <c r="C47" s="26" t="str">
        <f>VLOOKUP(B47,Assessment!A:E,2,FALSE)</f>
        <v xml:space="preserve">Are all components of the DRP reviewed at least annually and updated as needed to reflect change? </v>
      </c>
      <c r="D47" s="27">
        <f>VLOOKUP(B47,Assessment!A:E,4,FALSE)</f>
        <v>0</v>
      </c>
      <c r="E47" s="20" t="b">
        <f t="shared" si="0"/>
        <v>0</v>
      </c>
      <c r="F47" s="24">
        <v>1</v>
      </c>
      <c r="G47" s="24" t="s">
        <v>117</v>
      </c>
      <c r="H47" s="32" t="s">
        <v>340</v>
      </c>
      <c r="I47" s="27">
        <f>VLOOKUP(B47,Assessment!$A$5:$C$314,3,FALSE)</f>
        <v>0</v>
      </c>
      <c r="J47" s="21">
        <f t="shared" si="12"/>
        <v>0</v>
      </c>
      <c r="K47" s="21">
        <v>15</v>
      </c>
      <c r="L47" s="21">
        <f t="shared" si="9"/>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50">
        <v>60</v>
      </c>
      <c r="B48" s="25" t="s">
        <v>126</v>
      </c>
      <c r="C48" s="25" t="str">
        <f>VLOOKUP(B48,Assessment!A:E,2,FALSE)</f>
        <v>Are you utilizing a web application firewall (WAF) and/or a stateful packet inspection (SPI) firewall?</v>
      </c>
      <c r="D48" s="27">
        <f>VLOOKUP(B48,Assessment!A:E,4,FALSE)</f>
        <v>0</v>
      </c>
      <c r="E48" s="20" t="b">
        <f t="shared" si="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v>63</v>
      </c>
      <c r="B49" s="20" t="s">
        <v>128</v>
      </c>
      <c r="C49" s="26" t="str">
        <f>VLOOKUP(B49,Assessment!A:E,2,FALSE)</f>
        <v>Do you have a documented policy for firewall change requests?</v>
      </c>
      <c r="D49" s="27">
        <f>VLOOKUP(B49,Assessment!A:E,4,FALSE)</f>
        <v>0</v>
      </c>
      <c r="E49" s="20" t="b">
        <f t="shared" si="0"/>
        <v>1</v>
      </c>
      <c r="F49" s="24">
        <v>1</v>
      </c>
      <c r="G49" s="21" t="s">
        <v>125</v>
      </c>
      <c r="H49" s="32" t="s">
        <v>340</v>
      </c>
      <c r="I49" s="27">
        <f>VLOOKUP(B49,Assessment!$A$5:$C$314,3,FALSE)</f>
        <v>0</v>
      </c>
      <c r="J49" s="24">
        <f t="shared" ref="J49:J61" si="13">IF(ISNUMBER(FIND(H49,I49)), 1, 0)</f>
        <v>0</v>
      </c>
      <c r="K49" s="21">
        <v>40</v>
      </c>
      <c r="L49" s="21">
        <f t="shared" si="9"/>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v>64</v>
      </c>
      <c r="B50" s="20" t="s">
        <v>130</v>
      </c>
      <c r="C50" s="26" t="str">
        <f>VLOOKUP(B50,Assessment!A:E,2,FALSE)</f>
        <v>Are you employing any next-generation persistent threat (NGPT) monitoring?</v>
      </c>
      <c r="D50" s="27">
        <f>VLOOKUP(B50,Assessment!A:E,4,FALSE)</f>
        <v>0</v>
      </c>
      <c r="E50" s="20" t="b">
        <f t="shared" si="0"/>
        <v>1</v>
      </c>
      <c r="F50" s="24">
        <v>1</v>
      </c>
      <c r="G50" s="21" t="s">
        <v>125</v>
      </c>
      <c r="H50" s="32" t="s">
        <v>340</v>
      </c>
      <c r="I50" s="27">
        <f>VLOOKUP(B50,Assessment!$A$5:$C$314,3,FALSE)</f>
        <v>0</v>
      </c>
      <c r="J50" s="24">
        <f t="shared" si="13"/>
        <v>0</v>
      </c>
      <c r="K50" s="21">
        <v>40</v>
      </c>
      <c r="L50" s="21">
        <f t="shared" si="9"/>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v>65</v>
      </c>
      <c r="B51" s="20" t="s">
        <v>132</v>
      </c>
      <c r="C51" s="26" t="str">
        <f>VLOOKUP(B51,Assessment!A:E,2,FALSE)</f>
        <v>Do you monitor for intrusions on a 24x7x365 basis?</v>
      </c>
      <c r="D51" s="27">
        <f>VLOOKUP(B51,Assessment!A:E,4,FALSE)</f>
        <v>0</v>
      </c>
      <c r="E51" s="20" t="b">
        <f t="shared" si="0"/>
        <v>1</v>
      </c>
      <c r="F51" s="24">
        <v>1</v>
      </c>
      <c r="G51" s="21" t="s">
        <v>125</v>
      </c>
      <c r="H51" s="32" t="s">
        <v>340</v>
      </c>
      <c r="I51" s="27">
        <f>VLOOKUP(B51,Assessment!$A$5:$C$314,3,FALSE)</f>
        <v>0</v>
      </c>
      <c r="J51" s="24">
        <f t="shared" si="13"/>
        <v>0</v>
      </c>
      <c r="K51" s="21">
        <v>40</v>
      </c>
      <c r="L51" s="21">
        <f t="shared" si="9"/>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50">
        <v>66</v>
      </c>
      <c r="B52" s="22" t="s">
        <v>136</v>
      </c>
      <c r="C52" s="25" t="str">
        <f>VLOOKUP(B52,Assessment!A:E,2,FALSE)</f>
        <v>Does your organization have physical security controls and policies in place?</v>
      </c>
      <c r="D52" s="27">
        <f>VLOOKUP(B52,Assessment!A:E,4,FALSE)</f>
        <v>0</v>
      </c>
      <c r="E52" s="20" t="b">
        <f t="shared" si="0"/>
        <v>1</v>
      </c>
      <c r="F52" s="23">
        <v>1</v>
      </c>
      <c r="G52" s="23" t="s">
        <v>135</v>
      </c>
      <c r="H52" s="31" t="s">
        <v>340</v>
      </c>
      <c r="I52" s="30">
        <f>VLOOKUP(B52,Assessment!$A$5:$C$314,3,FALSE)</f>
        <v>0</v>
      </c>
      <c r="J52" s="23">
        <f t="shared" si="13"/>
        <v>0</v>
      </c>
      <c r="K52" s="23">
        <v>40</v>
      </c>
      <c r="L52" s="23">
        <f t="shared" si="9"/>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v>67</v>
      </c>
      <c r="B53" s="20" t="s">
        <v>138</v>
      </c>
      <c r="C53" s="26" t="str">
        <f>VLOOKUP(B53,Assessment!A:E,2,FALSE)</f>
        <v>Are employees allowed to take home customer data in any form?</v>
      </c>
      <c r="D53" s="27">
        <f>VLOOKUP(B53,Assessment!A:E,4,FALSE)</f>
        <v>0</v>
      </c>
      <c r="E53" s="20" t="b">
        <f t="shared" si="0"/>
        <v>1</v>
      </c>
      <c r="F53" s="21">
        <v>1</v>
      </c>
      <c r="G53" s="21" t="s">
        <v>135</v>
      </c>
      <c r="H53" s="33" t="s">
        <v>341</v>
      </c>
      <c r="I53" s="27">
        <f>VLOOKUP(B53,Assessment!$A$5:$C$314,3,FALSE)</f>
        <v>0</v>
      </c>
      <c r="J53" s="24">
        <f t="shared" si="13"/>
        <v>0</v>
      </c>
      <c r="K53" s="21">
        <v>40</v>
      </c>
      <c r="L53" s="21">
        <f t="shared" si="9"/>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50">
        <v>68</v>
      </c>
      <c r="B54" s="22" t="s">
        <v>142</v>
      </c>
      <c r="C54" s="25" t="str">
        <f>VLOOKUP(B54,Assessment!A:E,2,FALSE)</f>
        <v>Can you share the organization chart, mission statement, and policies for your information security unit?</v>
      </c>
      <c r="D54" s="27">
        <f>VLOOKUP(B54,Assessment!A:E,4,FALSE)</f>
        <v>0</v>
      </c>
      <c r="E54" s="20" t="b">
        <f t="shared" si="0"/>
        <v>1</v>
      </c>
      <c r="F54" s="23">
        <v>1</v>
      </c>
      <c r="G54" s="23" t="s">
        <v>425</v>
      </c>
      <c r="H54" s="31" t="s">
        <v>340</v>
      </c>
      <c r="I54" s="30">
        <f>VLOOKUP(B54,Assessment!$A$5:$C$314,3,FALSE)</f>
        <v>0</v>
      </c>
      <c r="J54" s="23">
        <f t="shared" si="13"/>
        <v>0</v>
      </c>
      <c r="K54" s="23">
        <v>40</v>
      </c>
      <c r="L54" s="23">
        <f t="shared" si="9"/>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v>69</v>
      </c>
      <c r="B55" s="20" t="s">
        <v>144</v>
      </c>
      <c r="C55" s="26" t="str">
        <f>VLOOKUP(B55,Assessment!A:E,2,FALSE)</f>
        <v>Are information security principles designed into the product lifecycle?</v>
      </c>
      <c r="D55" s="27">
        <f>VLOOKUP(B55,Assessment!A:E,4,FALSE)</f>
        <v>0</v>
      </c>
      <c r="E55" s="20" t="b">
        <f t="shared" si="0"/>
        <v>1</v>
      </c>
      <c r="F55" s="21">
        <v>1</v>
      </c>
      <c r="G55" s="24" t="s">
        <v>425</v>
      </c>
      <c r="H55" s="32" t="s">
        <v>340</v>
      </c>
      <c r="I55" s="27">
        <f>VLOOKUP(B55,Assessment!$A$5:$C$314,3,FALSE)</f>
        <v>0</v>
      </c>
      <c r="J55" s="21">
        <f t="shared" si="13"/>
        <v>0</v>
      </c>
      <c r="K55" s="21">
        <v>40</v>
      </c>
      <c r="L55" s="21">
        <f t="shared" si="9"/>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v>70</v>
      </c>
      <c r="B56" s="20" t="s">
        <v>146</v>
      </c>
      <c r="C56" s="26" t="str">
        <f>VLOOKUP(B56,Assessment!A:E,2,FALSE)</f>
        <v>Do you have a formal incident response plan?</v>
      </c>
      <c r="D56" s="27">
        <f>VLOOKUP(B56,Assessment!A:E,4,FALSE)</f>
        <v>0</v>
      </c>
      <c r="E56" s="20" t="b">
        <f t="shared" si="0"/>
        <v>1</v>
      </c>
      <c r="F56" s="21">
        <v>1</v>
      </c>
      <c r="G56" s="24" t="s">
        <v>425</v>
      </c>
      <c r="H56" s="32" t="s">
        <v>340</v>
      </c>
      <c r="I56" s="27">
        <f>VLOOKUP(B56,Assessment!$A$5:$C$314,3,FALSE)</f>
        <v>0</v>
      </c>
      <c r="J56" s="21">
        <f t="shared" si="13"/>
        <v>0</v>
      </c>
      <c r="K56" s="21">
        <v>40</v>
      </c>
      <c r="L56" s="21">
        <f t="shared" si="9"/>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v>71</v>
      </c>
      <c r="B57" s="20" t="s">
        <v>148</v>
      </c>
      <c r="C57" s="26" t="str">
        <f>VLOOKUP(B57,Assessment!A:E,2,FALSE)</f>
        <v>Do you have a documented information security policy?</v>
      </c>
      <c r="D57" s="27">
        <f>VLOOKUP(B57,Assessment!A:E,4,FALSE)</f>
        <v>0</v>
      </c>
      <c r="E57" s="20" t="b">
        <f t="shared" si="0"/>
        <v>1</v>
      </c>
      <c r="F57" s="21">
        <v>1</v>
      </c>
      <c r="G57" s="24" t="s">
        <v>425</v>
      </c>
      <c r="H57" s="32" t="s">
        <v>340</v>
      </c>
      <c r="I57" s="27">
        <f>VLOOKUP(B57,Assessment!$A$5:$C$314,3,FALSE)</f>
        <v>0</v>
      </c>
      <c r="J57" s="21">
        <f t="shared" si="13"/>
        <v>0</v>
      </c>
      <c r="K57" s="21">
        <v>40</v>
      </c>
      <c r="L57" s="21">
        <f t="shared" si="9"/>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50">
        <v>72</v>
      </c>
      <c r="B58" s="22" t="s">
        <v>151</v>
      </c>
      <c r="C58" s="25" t="str">
        <f>VLOOKUP(B58,Assessment!A:E,2,FALSE)</f>
        <v>Are systems that support this service managed via a separate management network?</v>
      </c>
      <c r="D58" s="27">
        <f>VLOOKUP(B58,Assessment!A:E,4,FALSE)</f>
        <v>0</v>
      </c>
      <c r="E58" s="20" t="b">
        <f t="shared" si="0"/>
        <v>0</v>
      </c>
      <c r="F58" s="23">
        <v>1</v>
      </c>
      <c r="G58" s="23" t="s">
        <v>150</v>
      </c>
      <c r="H58" s="31" t="s">
        <v>340</v>
      </c>
      <c r="I58" s="30">
        <f>VLOOKUP(B58,Assessment!$A$5:$C$314,3,FALSE)</f>
        <v>0</v>
      </c>
      <c r="J58" s="23">
        <f t="shared" si="13"/>
        <v>0</v>
      </c>
      <c r="K58" s="23">
        <v>15</v>
      </c>
      <c r="L58" s="23">
        <f t="shared" si="9"/>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v>73</v>
      </c>
      <c r="B59" s="20" t="s">
        <v>154</v>
      </c>
      <c r="C59" s="26" t="str">
        <f>VLOOKUP(B59,Assessment!A:E,2,FALSE)</f>
        <v>Do you have a systems management and configuration strategy that encompasses servers, appliances, and mobile devices (company and employee owned)?</v>
      </c>
      <c r="D59" s="27">
        <f>VLOOKUP(B59,Assessment!A:E,4,FALSE)</f>
        <v>0</v>
      </c>
      <c r="E59" s="20" t="b">
        <f t="shared" si="0"/>
        <v>0</v>
      </c>
      <c r="F59" s="21">
        <v>1</v>
      </c>
      <c r="G59" s="21" t="s">
        <v>150</v>
      </c>
      <c r="H59" s="32" t="s">
        <v>340</v>
      </c>
      <c r="I59" s="27">
        <f>VLOOKUP(B59,Assessment!$A$5:$C$314,3,FALSE)</f>
        <v>0</v>
      </c>
      <c r="J59" s="21">
        <f t="shared" si="13"/>
        <v>0</v>
      </c>
      <c r="K59" s="21">
        <v>15</v>
      </c>
      <c r="L59" s="21">
        <f t="shared" si="9"/>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50">
        <v>74</v>
      </c>
      <c r="B60" s="22" t="s">
        <v>157</v>
      </c>
      <c r="C60" s="25" t="str">
        <f>VLOOKUP(B60,Assessment!A:E,2,FALSE)</f>
        <v>Have your systems and applications had a third party security assessment completed in the last year?</v>
      </c>
      <c r="D60" s="27">
        <f>VLOOKUP(B60,Assessment!A:E,4,FALSE)</f>
        <v>0</v>
      </c>
      <c r="E60" s="20" t="b">
        <f t="shared" si="0"/>
        <v>1</v>
      </c>
      <c r="F60" s="23">
        <v>1</v>
      </c>
      <c r="G60" s="23" t="s">
        <v>156</v>
      </c>
      <c r="H60" s="31" t="s">
        <v>340</v>
      </c>
      <c r="I60" s="27">
        <f>VLOOKUP(B60,Assessment!$A$5:$C$314,3,FALSE)</f>
        <v>0</v>
      </c>
      <c r="J60" s="23">
        <f t="shared" si="13"/>
        <v>0</v>
      </c>
      <c r="K60" s="23">
        <v>40</v>
      </c>
      <c r="L60" s="23">
        <f t="shared" si="9"/>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v>75</v>
      </c>
      <c r="B61" s="20" t="s">
        <v>159</v>
      </c>
      <c r="C61" s="26" t="str">
        <f>VLOOKUP(B61,Assessment!A:E,2,FALSE)</f>
        <v xml:space="preserve">Are your systems and applications scanned for vulnerabilities [that are remediated] prior to new releases?                            </v>
      </c>
      <c r="D61" s="27">
        <f>VLOOKUP(B61,Assessment!A:E,4,FALSE)</f>
        <v>0</v>
      </c>
      <c r="E61" s="20" t="b">
        <f t="shared" si="0"/>
        <v>1</v>
      </c>
      <c r="F61" s="21">
        <v>1</v>
      </c>
      <c r="G61" s="21" t="s">
        <v>156</v>
      </c>
      <c r="H61" s="32" t="s">
        <v>340</v>
      </c>
      <c r="I61" s="27">
        <f>VLOOKUP(B61,Assessment!$A$5:$C$314,3,FALSE)</f>
        <v>0</v>
      </c>
      <c r="J61" s="21">
        <f t="shared" si="13"/>
        <v>0</v>
      </c>
      <c r="K61" s="21">
        <v>40</v>
      </c>
      <c r="L61" s="21">
        <f t="shared" si="9"/>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7.25">
      <c r="A1" s="56" t="s">
        <v>280</v>
      </c>
      <c r="B1" s="57" t="s">
        <v>444</v>
      </c>
    </row>
    <row r="2" spans="1:2" ht="78.75">
      <c r="A2" s="56" t="s">
        <v>445</v>
      </c>
      <c r="B2" s="57" t="s">
        <v>446</v>
      </c>
    </row>
    <row r="3" spans="1:2" ht="78.75">
      <c r="A3" s="58" t="s">
        <v>447</v>
      </c>
      <c r="B3" s="59" t="s">
        <v>448</v>
      </c>
    </row>
    <row r="4" spans="1:2" ht="31.5">
      <c r="A4" s="58" t="s">
        <v>449</v>
      </c>
      <c r="B4" s="59" t="s">
        <v>450</v>
      </c>
    </row>
    <row r="5" spans="1:2" ht="47.25">
      <c r="A5" s="58" t="s">
        <v>451</v>
      </c>
      <c r="B5" s="59" t="s">
        <v>452</v>
      </c>
    </row>
    <row r="6" spans="1:2" ht="63">
      <c r="A6" s="58" t="s">
        <v>453</v>
      </c>
      <c r="B6" s="59" t="s">
        <v>454</v>
      </c>
    </row>
    <row r="7" spans="1:2" ht="78.75">
      <c r="A7" s="58" t="s">
        <v>455</v>
      </c>
      <c r="B7" s="59" t="s">
        <v>456</v>
      </c>
    </row>
    <row r="8" spans="1:2" ht="47.25">
      <c r="A8" s="58" t="s">
        <v>457</v>
      </c>
      <c r="B8" s="59" t="s">
        <v>458</v>
      </c>
    </row>
    <row r="9" spans="1:2" ht="15.75">
      <c r="A9" s="58" t="s">
        <v>459</v>
      </c>
      <c r="B9" s="59" t="s">
        <v>460</v>
      </c>
    </row>
    <row r="10" spans="1:2" ht="15.75">
      <c r="A10" s="60" t="s">
        <v>461</v>
      </c>
      <c r="B10" s="61" t="s">
        <v>462</v>
      </c>
    </row>
    <row r="11" spans="1:2" ht="78.75">
      <c r="A11" s="60" t="s">
        <v>463</v>
      </c>
      <c r="B11" s="61" t="s">
        <v>464</v>
      </c>
    </row>
    <row r="12" spans="1:2" ht="63">
      <c r="A12" s="60" t="s">
        <v>465</v>
      </c>
      <c r="B12" s="61" t="s">
        <v>466</v>
      </c>
    </row>
    <row r="13" spans="1:2" ht="78.75">
      <c r="A13" s="60" t="s">
        <v>467</v>
      </c>
      <c r="B13" s="61" t="s">
        <v>468</v>
      </c>
    </row>
    <row r="14" spans="1:2" ht="31.5">
      <c r="A14" s="60" t="s">
        <v>469</v>
      </c>
      <c r="B14" s="61" t="s">
        <v>470</v>
      </c>
    </row>
    <row r="15" spans="1:2" ht="110.25">
      <c r="A15" s="60" t="s">
        <v>471</v>
      </c>
      <c r="B15" s="61" t="s">
        <v>472</v>
      </c>
    </row>
    <row r="16" spans="1:2" ht="31.5">
      <c r="A16" s="62" t="s">
        <v>473</v>
      </c>
      <c r="B16" s="63" t="s">
        <v>474</v>
      </c>
    </row>
    <row r="17" spans="1:2" ht="31.5">
      <c r="A17" s="62" t="s">
        <v>475</v>
      </c>
      <c r="B17" s="63" t="s">
        <v>476</v>
      </c>
    </row>
    <row r="18" spans="1:2" ht="47.25">
      <c r="A18" s="62" t="s">
        <v>477</v>
      </c>
      <c r="B18" s="63" t="s">
        <v>478</v>
      </c>
    </row>
    <row r="19" spans="1:2" ht="31.5">
      <c r="A19" s="62" t="s">
        <v>479</v>
      </c>
      <c r="B19" s="63" t="s">
        <v>480</v>
      </c>
    </row>
    <row r="20" spans="1:2" ht="47.25">
      <c r="A20" s="62" t="s">
        <v>481</v>
      </c>
      <c r="B20" s="63" t="s">
        <v>482</v>
      </c>
    </row>
    <row r="21" spans="1:2" ht="31.5">
      <c r="A21" s="62" t="s">
        <v>483</v>
      </c>
      <c r="B21" s="63" t="s">
        <v>484</v>
      </c>
    </row>
    <row r="22" spans="1:2" ht="31.5">
      <c r="A22" s="62" t="s">
        <v>276</v>
      </c>
      <c r="B22" s="63" t="s">
        <v>485</v>
      </c>
    </row>
    <row r="23" spans="1:2" ht="63">
      <c r="A23" s="62" t="s">
        <v>247</v>
      </c>
      <c r="B23" s="63" t="s">
        <v>486</v>
      </c>
    </row>
    <row r="24" spans="1:2" ht="31.5">
      <c r="A24" s="62" t="s">
        <v>487</v>
      </c>
      <c r="B24" s="63" t="s">
        <v>488</v>
      </c>
    </row>
    <row r="25" spans="1:2" ht="47.25">
      <c r="A25" s="62" t="s">
        <v>489</v>
      </c>
      <c r="B25" s="63" t="s">
        <v>490</v>
      </c>
    </row>
    <row r="26" spans="1:2" ht="47.25">
      <c r="A26" s="64" t="s">
        <v>187</v>
      </c>
      <c r="B26" s="65" t="s">
        <v>491</v>
      </c>
    </row>
    <row r="27" spans="1:2" ht="78.75">
      <c r="A27" s="64" t="s">
        <v>492</v>
      </c>
      <c r="B27" s="65" t="s">
        <v>493</v>
      </c>
    </row>
    <row r="28" spans="1:2" ht="63">
      <c r="A28" s="64" t="s">
        <v>494</v>
      </c>
      <c r="B28" s="65" t="s">
        <v>495</v>
      </c>
    </row>
    <row r="29" spans="1:2" ht="31.5">
      <c r="A29" s="64" t="s">
        <v>181</v>
      </c>
      <c r="B29" s="65" t="s">
        <v>496</v>
      </c>
    </row>
    <row r="30" spans="1:2" ht="78.75">
      <c r="A30" s="64" t="s">
        <v>497</v>
      </c>
      <c r="B30" s="65" t="s">
        <v>498</v>
      </c>
    </row>
    <row r="31" spans="1:2" ht="94.5">
      <c r="A31" s="64" t="s">
        <v>499</v>
      </c>
      <c r="B31" s="65" t="s">
        <v>500</v>
      </c>
    </row>
    <row r="32" spans="1:2" ht="47.25">
      <c r="A32" s="64" t="s">
        <v>501</v>
      </c>
      <c r="B32" s="65" t="s">
        <v>502</v>
      </c>
    </row>
    <row r="33" spans="1:2" ht="63">
      <c r="A33" s="64" t="s">
        <v>503</v>
      </c>
      <c r="B33" s="65" t="s">
        <v>504</v>
      </c>
    </row>
    <row r="34" spans="1:2" ht="78.75">
      <c r="A34" s="64" t="s">
        <v>505</v>
      </c>
      <c r="B34" s="65" t="s">
        <v>506</v>
      </c>
    </row>
    <row r="35" spans="1:2" ht="47.25">
      <c r="A35" s="64" t="s">
        <v>507</v>
      </c>
      <c r="B35" s="65" t="s">
        <v>508</v>
      </c>
    </row>
    <row r="36" spans="1:2" ht="47.25">
      <c r="A36" s="64" t="s">
        <v>509</v>
      </c>
      <c r="B36" s="65" t="s">
        <v>510</v>
      </c>
    </row>
    <row r="37" spans="1:2" ht="47.25">
      <c r="A37" s="64" t="s">
        <v>214</v>
      </c>
      <c r="B37" s="65" t="s">
        <v>511</v>
      </c>
    </row>
    <row r="38" spans="1:2" ht="63">
      <c r="A38" s="64" t="s">
        <v>512</v>
      </c>
      <c r="B38" s="65" t="s">
        <v>513</v>
      </c>
    </row>
    <row r="39" spans="1:2" ht="63">
      <c r="A39" s="64" t="s">
        <v>514</v>
      </c>
      <c r="B39" s="65" t="s">
        <v>515</v>
      </c>
    </row>
    <row r="40" spans="1:2" ht="63">
      <c r="A40" s="66" t="s">
        <v>252</v>
      </c>
      <c r="B40" s="67" t="s">
        <v>516</v>
      </c>
    </row>
    <row r="41" spans="1:2" ht="47.25">
      <c r="A41" s="66" t="s">
        <v>517</v>
      </c>
      <c r="B41" s="67" t="s">
        <v>518</v>
      </c>
    </row>
    <row r="42" spans="1:2" ht="47.25">
      <c r="A42" s="68" t="s">
        <v>255</v>
      </c>
      <c r="B42" s="69" t="s">
        <v>519</v>
      </c>
    </row>
    <row r="43" spans="1:2" ht="47.25">
      <c r="A43" s="68" t="s">
        <v>520</v>
      </c>
      <c r="B43" s="69" t="s">
        <v>521</v>
      </c>
    </row>
    <row r="44" spans="1:2" ht="63">
      <c r="A44" s="68" t="s">
        <v>522</v>
      </c>
      <c r="B44" s="69" t="s">
        <v>523</v>
      </c>
    </row>
    <row r="45" spans="1:2" ht="94.5">
      <c r="A45" s="68" t="s">
        <v>524</v>
      </c>
      <c r="B45" s="69" t="s">
        <v>525</v>
      </c>
    </row>
    <row r="46" spans="1:2" ht="47.25">
      <c r="A46" s="68" t="s">
        <v>526</v>
      </c>
      <c r="B46" s="69" t="s">
        <v>527</v>
      </c>
    </row>
    <row r="47" spans="1:2" ht="47.25">
      <c r="A47" s="68" t="s">
        <v>528</v>
      </c>
      <c r="B47" s="69" t="s">
        <v>529</v>
      </c>
    </row>
    <row r="48" spans="1:2" ht="47.25">
      <c r="A48" s="68" t="s">
        <v>254</v>
      </c>
      <c r="B48" s="69" t="s">
        <v>530</v>
      </c>
    </row>
    <row r="49" spans="1:2" ht="31.5">
      <c r="A49" s="68" t="s">
        <v>531</v>
      </c>
      <c r="B49" s="69" t="s">
        <v>443</v>
      </c>
    </row>
    <row r="50" spans="1:2" ht="31.5">
      <c r="A50" s="68" t="s">
        <v>532</v>
      </c>
      <c r="B50" s="69" t="s">
        <v>533</v>
      </c>
    </row>
    <row r="51" spans="1:2" ht="47.25">
      <c r="A51" s="68" t="s">
        <v>534</v>
      </c>
      <c r="B51" s="69" t="s">
        <v>535</v>
      </c>
    </row>
    <row r="52" spans="1:2" ht="31.5">
      <c r="A52" s="68" t="s">
        <v>536</v>
      </c>
      <c r="B52" s="69" t="s">
        <v>537</v>
      </c>
    </row>
    <row r="53" spans="1:2" ht="78.75">
      <c r="A53" s="68" t="s">
        <v>538</v>
      </c>
      <c r="B53" s="69" t="s">
        <v>539</v>
      </c>
    </row>
    <row r="54" spans="1:2" ht="63">
      <c r="A54" s="68" t="s">
        <v>540</v>
      </c>
      <c r="B54" s="69" t="s">
        <v>541</v>
      </c>
    </row>
    <row r="55" spans="1:2" ht="47.25">
      <c r="A55" s="68" t="s">
        <v>542</v>
      </c>
      <c r="B55" s="69" t="s">
        <v>543</v>
      </c>
    </row>
    <row r="56" spans="1:2" ht="63">
      <c r="A56" s="68" t="s">
        <v>544</v>
      </c>
      <c r="B56" s="69" t="s">
        <v>545</v>
      </c>
    </row>
    <row r="57" spans="1:2" ht="47.25">
      <c r="A57" s="70" t="s">
        <v>197</v>
      </c>
      <c r="B57" s="71" t="s">
        <v>546</v>
      </c>
    </row>
    <row r="58" spans="1:2" ht="47.25">
      <c r="A58" s="70" t="s">
        <v>229</v>
      </c>
      <c r="B58" s="71" t="s">
        <v>547</v>
      </c>
    </row>
    <row r="59" spans="1:2" ht="47.25">
      <c r="A59" s="70" t="s">
        <v>548</v>
      </c>
      <c r="B59" s="71" t="s">
        <v>549</v>
      </c>
    </row>
    <row r="60" spans="1:2" ht="126">
      <c r="A60" s="70" t="s">
        <v>550</v>
      </c>
      <c r="B60" s="71" t="s">
        <v>551</v>
      </c>
    </row>
    <row r="61" spans="1:2" ht="47.25">
      <c r="A61" s="70" t="s">
        <v>552</v>
      </c>
      <c r="B61" s="71" t="s">
        <v>553</v>
      </c>
    </row>
    <row r="62" spans="1:2" ht="31.5">
      <c r="A62" s="70" t="s">
        <v>244</v>
      </c>
      <c r="B62" s="71" t="s">
        <v>554</v>
      </c>
    </row>
    <row r="63" spans="1:2" ht="31.5">
      <c r="A63" s="70" t="s">
        <v>267</v>
      </c>
      <c r="B63" s="71" t="s">
        <v>555</v>
      </c>
    </row>
    <row r="64" spans="1:2" ht="47.25">
      <c r="A64" s="70" t="s">
        <v>556</v>
      </c>
      <c r="B64" s="71" t="s">
        <v>557</v>
      </c>
    </row>
    <row r="65" spans="1:2" ht="63">
      <c r="A65" s="70" t="s">
        <v>558</v>
      </c>
      <c r="B65" s="71" t="s">
        <v>559</v>
      </c>
    </row>
    <row r="66" spans="1:2" ht="47.25">
      <c r="A66" s="70" t="s">
        <v>560</v>
      </c>
      <c r="B66" s="71" t="s">
        <v>561</v>
      </c>
    </row>
    <row r="67" spans="1:2" ht="78.75">
      <c r="A67" s="70" t="s">
        <v>562</v>
      </c>
      <c r="B67" s="71" t="s">
        <v>563</v>
      </c>
    </row>
    <row r="68" spans="1:2" ht="78.75">
      <c r="A68" s="70" t="s">
        <v>236</v>
      </c>
      <c r="B68" s="71" t="s">
        <v>564</v>
      </c>
    </row>
    <row r="69" spans="1:2" ht="47.25">
      <c r="A69" s="70" t="s">
        <v>565</v>
      </c>
      <c r="B69" s="71" t="s">
        <v>566</v>
      </c>
    </row>
    <row r="70" spans="1:2" ht="63">
      <c r="A70" s="70" t="s">
        <v>567</v>
      </c>
      <c r="B70" s="71" t="s">
        <v>568</v>
      </c>
    </row>
    <row r="71" spans="1:2" ht="31.5">
      <c r="A71" s="72" t="s">
        <v>263</v>
      </c>
      <c r="B71" s="73" t="s">
        <v>569</v>
      </c>
    </row>
    <row r="72" spans="1:2" ht="47.25">
      <c r="A72" s="72" t="s">
        <v>570</v>
      </c>
      <c r="B72" s="73" t="s">
        <v>571</v>
      </c>
    </row>
    <row r="73" spans="1:2" ht="31.5">
      <c r="A73" s="72" t="s">
        <v>572</v>
      </c>
      <c r="B73" s="73" t="s">
        <v>573</v>
      </c>
    </row>
    <row r="74" spans="1:2" ht="63">
      <c r="A74" s="72" t="s">
        <v>574</v>
      </c>
      <c r="B74" s="73" t="s">
        <v>575</v>
      </c>
    </row>
    <row r="75" spans="1:2" ht="63">
      <c r="A75" s="72" t="s">
        <v>576</v>
      </c>
      <c r="B75" s="73" t="s">
        <v>577</v>
      </c>
    </row>
    <row r="76" spans="1:2" ht="31.5">
      <c r="A76" s="72" t="s">
        <v>578</v>
      </c>
      <c r="B76" s="73" t="s">
        <v>579</v>
      </c>
    </row>
    <row r="77" spans="1:2" ht="63">
      <c r="A77" s="72" t="s">
        <v>580</v>
      </c>
      <c r="B77" s="73" t="s">
        <v>581</v>
      </c>
    </row>
    <row r="78" spans="1:2" ht="110.25">
      <c r="A78" s="74" t="s">
        <v>582</v>
      </c>
      <c r="B78" s="75" t="s">
        <v>583</v>
      </c>
    </row>
    <row r="79" spans="1:2" ht="78.75">
      <c r="A79" s="74" t="s">
        <v>584</v>
      </c>
      <c r="B79" s="75" t="s">
        <v>585</v>
      </c>
    </row>
    <row r="80" spans="1:2" ht="78.75">
      <c r="A80" s="74" t="s">
        <v>586</v>
      </c>
      <c r="B80" s="75" t="s">
        <v>587</v>
      </c>
    </row>
    <row r="81" spans="1:2" ht="47.25">
      <c r="A81" s="74" t="s">
        <v>178</v>
      </c>
      <c r="B81" s="75" t="s">
        <v>588</v>
      </c>
    </row>
    <row r="82" spans="1:2" ht="63">
      <c r="A82" s="74" t="s">
        <v>589</v>
      </c>
      <c r="B82" s="75" t="s">
        <v>590</v>
      </c>
    </row>
    <row r="83" spans="1:2" ht="110.25">
      <c r="A83" s="74" t="s">
        <v>591</v>
      </c>
      <c r="B83" s="75" t="s">
        <v>592</v>
      </c>
    </row>
    <row r="84" spans="1:2" ht="63">
      <c r="A84" s="74" t="s">
        <v>593</v>
      </c>
      <c r="B84" s="75" t="s">
        <v>594</v>
      </c>
    </row>
    <row r="85" spans="1:2" ht="63">
      <c r="A85" s="74" t="s">
        <v>202</v>
      </c>
      <c r="B85" s="75" t="s">
        <v>595</v>
      </c>
    </row>
    <row r="86" spans="1:2" ht="78.75">
      <c r="A86" s="74" t="s">
        <v>596</v>
      </c>
      <c r="B86" s="75" t="s">
        <v>597</v>
      </c>
    </row>
    <row r="87" spans="1:2" ht="47.25">
      <c r="A87" s="74" t="s">
        <v>598</v>
      </c>
      <c r="B87" s="75" t="s">
        <v>599</v>
      </c>
    </row>
    <row r="88" spans="1:2" ht="47.25">
      <c r="A88" s="74" t="s">
        <v>600</v>
      </c>
      <c r="B88" s="75" t="s">
        <v>601</v>
      </c>
    </row>
    <row r="89" spans="1:2" ht="47.25">
      <c r="A89" s="74" t="s">
        <v>602</v>
      </c>
      <c r="B89" s="75" t="s">
        <v>603</v>
      </c>
    </row>
    <row r="90" spans="1:2" ht="31.5">
      <c r="A90" s="74" t="s">
        <v>604</v>
      </c>
      <c r="B90" s="75" t="s">
        <v>605</v>
      </c>
    </row>
    <row r="91" spans="1:2" ht="94.5">
      <c r="A91" s="76" t="s">
        <v>606</v>
      </c>
      <c r="B91" s="77" t="s">
        <v>607</v>
      </c>
    </row>
    <row r="92" spans="1:2" ht="78.75">
      <c r="A92" s="76" t="s">
        <v>608</v>
      </c>
      <c r="B92" s="77" t="s">
        <v>609</v>
      </c>
    </row>
    <row r="93" spans="1:2" ht="110.25">
      <c r="A93" s="76" t="s">
        <v>610</v>
      </c>
      <c r="B93" s="77" t="s">
        <v>611</v>
      </c>
    </row>
    <row r="94" spans="1:2" ht="63">
      <c r="A94" s="76" t="s">
        <v>168</v>
      </c>
      <c r="B94" s="77" t="s">
        <v>612</v>
      </c>
    </row>
    <row r="95" spans="1:2" ht="63">
      <c r="A95" s="76" t="s">
        <v>177</v>
      </c>
      <c r="B95" s="77" t="s">
        <v>613</v>
      </c>
    </row>
    <row r="96" spans="1:2" ht="47.25">
      <c r="A96" s="78" t="s">
        <v>614</v>
      </c>
      <c r="B96" s="79" t="s">
        <v>615</v>
      </c>
    </row>
    <row r="97" spans="1:2" ht="63">
      <c r="A97" s="78" t="s">
        <v>616</v>
      </c>
      <c r="B97" s="79" t="s">
        <v>617</v>
      </c>
    </row>
    <row r="98" spans="1:2" ht="63">
      <c r="A98" s="78" t="s">
        <v>618</v>
      </c>
      <c r="B98" s="79" t="s">
        <v>619</v>
      </c>
    </row>
    <row r="99" spans="1:2" ht="94.5">
      <c r="A99" s="78" t="s">
        <v>620</v>
      </c>
      <c r="B99" s="79" t="s">
        <v>621</v>
      </c>
    </row>
    <row r="100" spans="1:2" ht="78.75">
      <c r="A100" s="78" t="s">
        <v>288</v>
      </c>
      <c r="B100" s="79" t="s">
        <v>622</v>
      </c>
    </row>
    <row r="101" spans="1:2" ht="78.75">
      <c r="A101" s="78" t="s">
        <v>623</v>
      </c>
      <c r="B101" s="79" t="s">
        <v>624</v>
      </c>
    </row>
    <row r="102" spans="1:2" ht="31.5">
      <c r="A102" s="78" t="s">
        <v>625</v>
      </c>
      <c r="B102" s="79" t="s">
        <v>626</v>
      </c>
    </row>
    <row r="103" spans="1:2" ht="63">
      <c r="A103" s="80" t="s">
        <v>222</v>
      </c>
      <c r="B103" s="81" t="s">
        <v>627</v>
      </c>
    </row>
    <row r="104" spans="1:2" ht="78.75">
      <c r="A104" s="80" t="s">
        <v>226</v>
      </c>
      <c r="B104" s="81" t="s">
        <v>628</v>
      </c>
    </row>
    <row r="105" spans="1:2" ht="94.5">
      <c r="A105" s="80" t="s">
        <v>227</v>
      </c>
      <c r="B105" s="81" t="s">
        <v>629</v>
      </c>
    </row>
    <row r="106" spans="1:2" ht="78.75">
      <c r="A106" s="80" t="s">
        <v>630</v>
      </c>
      <c r="B106" s="81" t="s">
        <v>631</v>
      </c>
    </row>
    <row r="107" spans="1:2" ht="126">
      <c r="A107" s="82" t="s">
        <v>172</v>
      </c>
      <c r="B107" s="83" t="s">
        <v>632</v>
      </c>
    </row>
    <row r="108" spans="1:2" ht="47.25">
      <c r="A108" s="82" t="s">
        <v>633</v>
      </c>
      <c r="B108" s="83" t="s">
        <v>634</v>
      </c>
    </row>
    <row r="109" spans="1:2" ht="31.5">
      <c r="A109" s="82" t="s">
        <v>635</v>
      </c>
      <c r="B109" s="83" t="s">
        <v>636</v>
      </c>
    </row>
    <row r="110" spans="1:2" ht="94.5">
      <c r="A110" s="82" t="s">
        <v>175</v>
      </c>
      <c r="B110" s="83" t="s">
        <v>637</v>
      </c>
    </row>
    <row r="111" spans="1:2" ht="63">
      <c r="A111" s="82" t="s">
        <v>638</v>
      </c>
      <c r="B111" s="83" t="s">
        <v>639</v>
      </c>
    </row>
    <row r="112" spans="1:2" ht="63">
      <c r="A112" s="82" t="s">
        <v>640</v>
      </c>
      <c r="B112" s="83" t="s">
        <v>641</v>
      </c>
    </row>
    <row r="113" spans="1:2" ht="78.75">
      <c r="A113" s="82" t="s">
        <v>642</v>
      </c>
      <c r="B113" s="83" t="s">
        <v>442</v>
      </c>
    </row>
    <row r="114" spans="1:2" ht="47.25">
      <c r="A114" s="82" t="s">
        <v>643</v>
      </c>
      <c r="B114" s="83" t="s">
        <v>644</v>
      </c>
    </row>
    <row r="115" spans="1:2" ht="28.5">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2.75">
      <c r="A117" s="13" t="s">
        <v>207</v>
      </c>
      <c r="B117" s="2" t="str">
        <f>CONCATENATE(B30,"; ",B34,"; ",B37)</f>
        <v>Management of privileged access rights; Use of secret authentication information; Password management system</v>
      </c>
    </row>
    <row r="118" spans="1:2" ht="57">
      <c r="A118" s="13" t="s">
        <v>211</v>
      </c>
      <c r="B118" s="2" t="str">
        <f>CONCATENATE(B26,"; ",B30,"; ",B34,"; ",B37)</f>
        <v>Access control policy; Management of privileged access rights; Use of secret authentication information; Password management system</v>
      </c>
    </row>
    <row r="119" spans="1:2">
      <c r="A119" s="16" t="s">
        <v>646</v>
      </c>
      <c r="B119" s="85" t="s">
        <v>647</v>
      </c>
    </row>
    <row r="120" spans="1:2">
      <c r="A120" s="16" t="s">
        <v>196</v>
      </c>
      <c r="B120" s="85" t="s">
        <v>648</v>
      </c>
    </row>
    <row r="121" spans="1:2">
      <c r="A121" s="16" t="s">
        <v>272</v>
      </c>
      <c r="B121" s="84" t="s">
        <v>656</v>
      </c>
    </row>
    <row r="122" spans="1:2">
      <c r="A122" s="16" t="s">
        <v>284</v>
      </c>
      <c r="B122" s="84" t="s">
        <v>657</v>
      </c>
    </row>
    <row r="123" spans="1:2">
      <c r="A123" s="16" t="s">
        <v>649</v>
      </c>
      <c r="B123" s="85" t="s">
        <v>658</v>
      </c>
    </row>
    <row r="124" spans="1:2">
      <c r="A124" s="16" t="s">
        <v>216</v>
      </c>
      <c r="B124" s="85" t="s">
        <v>659</v>
      </c>
    </row>
    <row r="125" spans="1:2">
      <c r="A125" s="16" t="s">
        <v>650</v>
      </c>
      <c r="B125" s="84" t="s">
        <v>660</v>
      </c>
    </row>
    <row r="126" spans="1:2">
      <c r="A126" s="16" t="s">
        <v>651</v>
      </c>
      <c r="B126" s="85" t="s">
        <v>661</v>
      </c>
    </row>
    <row r="127" spans="1:2">
      <c r="A127" s="16" t="s">
        <v>262</v>
      </c>
      <c r="B127" s="84" t="s">
        <v>662</v>
      </c>
    </row>
    <row r="128" spans="1:2">
      <c r="A128" s="16" t="s">
        <v>221</v>
      </c>
      <c r="B128" s="84" t="s">
        <v>663</v>
      </c>
    </row>
    <row r="129" spans="1:2">
      <c r="A129" s="16" t="s">
        <v>652</v>
      </c>
      <c r="B129" s="85" t="s">
        <v>664</v>
      </c>
    </row>
    <row r="130" spans="1:2">
      <c r="A130" s="16" t="s">
        <v>191</v>
      </c>
      <c r="B130" s="85" t="s">
        <v>665</v>
      </c>
    </row>
    <row r="131" spans="1:2">
      <c r="A131" s="16" t="s">
        <v>234</v>
      </c>
      <c r="B131" s="85" t="s">
        <v>666</v>
      </c>
    </row>
    <row r="132" spans="1:2">
      <c r="A132" s="16" t="s">
        <v>180</v>
      </c>
      <c r="B132" s="85" t="s">
        <v>667</v>
      </c>
    </row>
    <row r="133" spans="1:2">
      <c r="A133" s="16" t="s">
        <v>653</v>
      </c>
      <c r="B133" s="84" t="s">
        <v>668</v>
      </c>
    </row>
    <row r="134" spans="1:2">
      <c r="A134" s="16" t="s">
        <v>201</v>
      </c>
      <c r="B134" s="85" t="s">
        <v>669</v>
      </c>
    </row>
    <row r="135" spans="1:2">
      <c r="A135" s="16" t="s">
        <v>291</v>
      </c>
      <c r="B135" s="85" t="s">
        <v>670</v>
      </c>
    </row>
    <row r="136" spans="1:2">
      <c r="A136" s="16" t="s">
        <v>654</v>
      </c>
      <c r="B136" s="85" t="s">
        <v>671</v>
      </c>
    </row>
    <row r="137" spans="1:2">
      <c r="A137" s="16" t="s">
        <v>266</v>
      </c>
      <c r="B137" s="85" t="s">
        <v>672</v>
      </c>
    </row>
    <row r="138" spans="1:2">
      <c r="A138" s="16" t="s">
        <v>655</v>
      </c>
      <c r="B138" s="85" t="s">
        <v>673</v>
      </c>
    </row>
    <row r="139" spans="1:2">
      <c r="A139" s="86" t="s">
        <v>674</v>
      </c>
      <c r="B139" s="86" t="s">
        <v>675</v>
      </c>
    </row>
    <row r="140" spans="1:2">
      <c r="A140" s="86" t="s">
        <v>676</v>
      </c>
      <c r="B140" s="86" t="s">
        <v>677</v>
      </c>
    </row>
    <row r="141" spans="1:2">
      <c r="A141" s="86" t="s">
        <v>678</v>
      </c>
      <c r="B141" s="86" t="s">
        <v>679</v>
      </c>
    </row>
    <row r="142" spans="1:2">
      <c r="A142" s="86" t="s">
        <v>680</v>
      </c>
      <c r="B142" s="86" t="s">
        <v>681</v>
      </c>
    </row>
    <row r="143" spans="1:2">
      <c r="A143" s="86" t="s">
        <v>682</v>
      </c>
      <c r="B143" s="86" t="s">
        <v>683</v>
      </c>
    </row>
    <row r="144" spans="1:2">
      <c r="A144" s="86" t="s">
        <v>684</v>
      </c>
      <c r="B144" s="86" t="s">
        <v>685</v>
      </c>
    </row>
    <row r="145" spans="1:2">
      <c r="A145" s="86" t="s">
        <v>686</v>
      </c>
      <c r="B145" s="86" t="s">
        <v>687</v>
      </c>
    </row>
    <row r="146" spans="1:2">
      <c r="A146" s="86" t="s">
        <v>688</v>
      </c>
      <c r="B146" s="86" t="s">
        <v>689</v>
      </c>
    </row>
    <row r="147" spans="1:2">
      <c r="A147" s="86" t="s">
        <v>690</v>
      </c>
      <c r="B147" s="86" t="s">
        <v>691</v>
      </c>
    </row>
    <row r="148" spans="1:2">
      <c r="A148" s="86" t="s">
        <v>692</v>
      </c>
      <c r="B148" s="86" t="s">
        <v>693</v>
      </c>
    </row>
    <row r="149" spans="1:2">
      <c r="A149" s="86" t="s">
        <v>694</v>
      </c>
      <c r="B149" s="86" t="s">
        <v>695</v>
      </c>
    </row>
    <row r="150" spans="1:2">
      <c r="A150" s="86" t="s">
        <v>696</v>
      </c>
      <c r="B150" s="86" t="s">
        <v>697</v>
      </c>
    </row>
    <row r="151" spans="1:2">
      <c r="A151" s="86" t="s">
        <v>281</v>
      </c>
      <c r="B151" s="86" t="s">
        <v>698</v>
      </c>
    </row>
    <row r="152" spans="1:2">
      <c r="A152" s="86" t="s">
        <v>176</v>
      </c>
      <c r="B152" s="86" t="s">
        <v>699</v>
      </c>
    </row>
    <row r="153" spans="1:2">
      <c r="A153" s="86" t="s">
        <v>700</v>
      </c>
      <c r="B153" s="86" t="s">
        <v>701</v>
      </c>
    </row>
    <row r="154" spans="1:2">
      <c r="A154" s="86" t="s">
        <v>702</v>
      </c>
      <c r="B154" s="86" t="s">
        <v>703</v>
      </c>
    </row>
    <row r="155" spans="1:2">
      <c r="A155" s="86" t="s">
        <v>704</v>
      </c>
      <c r="B155" s="86" t="s">
        <v>705</v>
      </c>
    </row>
    <row r="156" spans="1:2">
      <c r="A156" s="86" t="s">
        <v>706</v>
      </c>
      <c r="B156" s="86" t="s">
        <v>707</v>
      </c>
    </row>
    <row r="157" spans="1:2">
      <c r="A157" s="86" t="s">
        <v>708</v>
      </c>
      <c r="B157" s="86" t="s">
        <v>709</v>
      </c>
    </row>
    <row r="158" spans="1:2">
      <c r="A158" s="86" t="s">
        <v>710</v>
      </c>
      <c r="B158" s="86" t="s">
        <v>711</v>
      </c>
    </row>
    <row r="159" spans="1:2">
      <c r="A159" s="86" t="s">
        <v>712</v>
      </c>
      <c r="B159" s="86" t="s">
        <v>713</v>
      </c>
    </row>
    <row r="160" spans="1:2">
      <c r="A160" s="86" t="s">
        <v>714</v>
      </c>
      <c r="B160" s="86" t="s">
        <v>715</v>
      </c>
    </row>
    <row r="161" spans="1:2">
      <c r="A161" s="86" t="s">
        <v>716</v>
      </c>
      <c r="B161" s="86" t="s">
        <v>717</v>
      </c>
    </row>
    <row r="162" spans="1:2">
      <c r="A162" s="86" t="s">
        <v>718</v>
      </c>
      <c r="B162" s="86" t="s">
        <v>719</v>
      </c>
    </row>
    <row r="163" spans="1:2">
      <c r="A163" s="86" t="s">
        <v>208</v>
      </c>
      <c r="B163" s="86" t="s">
        <v>720</v>
      </c>
    </row>
    <row r="164" spans="1:2">
      <c r="A164" s="86" t="s">
        <v>258</v>
      </c>
      <c r="B164" s="86" t="s">
        <v>721</v>
      </c>
    </row>
    <row r="165" spans="1:2">
      <c r="A165" s="86" t="s">
        <v>722</v>
      </c>
      <c r="B165" s="86" t="s">
        <v>723</v>
      </c>
    </row>
    <row r="166" spans="1:2">
      <c r="A166" s="86" t="s">
        <v>182</v>
      </c>
      <c r="B166" s="86" t="s">
        <v>724</v>
      </c>
    </row>
    <row r="167" spans="1:2">
      <c r="A167" s="86" t="s">
        <v>265</v>
      </c>
      <c r="B167" s="86" t="s">
        <v>725</v>
      </c>
    </row>
    <row r="168" spans="1:2">
      <c r="A168" s="86" t="s">
        <v>726</v>
      </c>
      <c r="B168" s="86" t="s">
        <v>727</v>
      </c>
    </row>
    <row r="169" spans="1:2">
      <c r="A169" s="86" t="s">
        <v>728</v>
      </c>
      <c r="B169" s="86" t="s">
        <v>729</v>
      </c>
    </row>
    <row r="170" spans="1:2">
      <c r="A170" s="86" t="s">
        <v>730</v>
      </c>
      <c r="B170" s="86" t="s">
        <v>731</v>
      </c>
    </row>
    <row r="171" spans="1:2">
      <c r="A171" s="86" t="s">
        <v>732</v>
      </c>
      <c r="B171" s="86" t="s">
        <v>733</v>
      </c>
    </row>
    <row r="172" spans="1:2">
      <c r="A172" s="86" t="s">
        <v>734</v>
      </c>
      <c r="B172" s="86" t="s">
        <v>735</v>
      </c>
    </row>
    <row r="173" spans="1:2">
      <c r="A173" s="86" t="s">
        <v>253</v>
      </c>
      <c r="B173" s="86" t="s">
        <v>736</v>
      </c>
    </row>
    <row r="174" spans="1:2">
      <c r="A174" s="86" t="s">
        <v>737</v>
      </c>
      <c r="B174" s="86" t="s">
        <v>738</v>
      </c>
    </row>
    <row r="175" spans="1:2">
      <c r="A175" s="86" t="s">
        <v>248</v>
      </c>
      <c r="B175" s="86" t="s">
        <v>739</v>
      </c>
    </row>
    <row r="176" spans="1:2">
      <c r="A176" s="86" t="s">
        <v>740</v>
      </c>
      <c r="B176" s="86" t="s">
        <v>741</v>
      </c>
    </row>
    <row r="177" spans="1:2">
      <c r="A177" s="86" t="s">
        <v>264</v>
      </c>
      <c r="B177" s="86" t="s">
        <v>742</v>
      </c>
    </row>
    <row r="178" spans="1:2">
      <c r="A178" s="86" t="s">
        <v>203</v>
      </c>
      <c r="B178" s="86" t="s">
        <v>743</v>
      </c>
    </row>
    <row r="179" spans="1:2">
      <c r="A179" s="86" t="s">
        <v>744</v>
      </c>
      <c r="B179" s="86" t="s">
        <v>745</v>
      </c>
    </row>
    <row r="180" spans="1:2">
      <c r="A180" s="86" t="s">
        <v>746</v>
      </c>
      <c r="B180" s="86" t="s">
        <v>747</v>
      </c>
    </row>
    <row r="181" spans="1:2">
      <c r="A181" s="86" t="s">
        <v>285</v>
      </c>
      <c r="B181" s="86" t="s">
        <v>748</v>
      </c>
    </row>
    <row r="182" spans="1:2">
      <c r="A182" s="86" t="s">
        <v>230</v>
      </c>
      <c r="B182" s="86" t="s">
        <v>749</v>
      </c>
    </row>
    <row r="183" spans="1:2">
      <c r="A183" s="86" t="s">
        <v>750</v>
      </c>
      <c r="B183" s="86" t="s">
        <v>751</v>
      </c>
    </row>
    <row r="184" spans="1:2">
      <c r="A184" s="86" t="s">
        <v>752</v>
      </c>
      <c r="B184" s="86" t="s">
        <v>753</v>
      </c>
    </row>
    <row r="185" spans="1:2">
      <c r="A185" s="86" t="s">
        <v>754</v>
      </c>
      <c r="B185" s="86" t="s">
        <v>755</v>
      </c>
    </row>
    <row r="186" spans="1:2">
      <c r="A186" s="86" t="s">
        <v>756</v>
      </c>
      <c r="B186" s="86" t="s">
        <v>757</v>
      </c>
    </row>
    <row r="187" spans="1:2">
      <c r="A187" s="86" t="s">
        <v>758</v>
      </c>
      <c r="B187" s="86" t="s">
        <v>759</v>
      </c>
    </row>
    <row r="188" spans="1:2">
      <c r="A188" s="86" t="s">
        <v>223</v>
      </c>
      <c r="B188" s="86" t="s">
        <v>760</v>
      </c>
    </row>
    <row r="189" spans="1:2">
      <c r="A189" s="86" t="s">
        <v>761</v>
      </c>
      <c r="B189" s="86" t="s">
        <v>762</v>
      </c>
    </row>
    <row r="190" spans="1:2">
      <c r="A190" s="86" t="s">
        <v>763</v>
      </c>
      <c r="B190" s="86" t="s">
        <v>764</v>
      </c>
    </row>
    <row r="191" spans="1:2">
      <c r="A191" s="86" t="s">
        <v>765</v>
      </c>
      <c r="B191" s="86" t="s">
        <v>766</v>
      </c>
    </row>
    <row r="192" spans="1:2">
      <c r="A192" s="86" t="s">
        <v>767</v>
      </c>
      <c r="B192" s="86" t="s">
        <v>768</v>
      </c>
    </row>
    <row r="193" spans="1:2">
      <c r="A193" s="86" t="s">
        <v>769</v>
      </c>
      <c r="B193" s="86" t="s">
        <v>770</v>
      </c>
    </row>
    <row r="194" spans="1:2">
      <c r="A194" s="86" t="s">
        <v>218</v>
      </c>
      <c r="B194" s="86" t="s">
        <v>771</v>
      </c>
    </row>
    <row r="195" spans="1:2">
      <c r="A195" s="86" t="s">
        <v>772</v>
      </c>
      <c r="B195" s="86" t="s">
        <v>773</v>
      </c>
    </row>
    <row r="196" spans="1:2">
      <c r="A196" s="86" t="s">
        <v>192</v>
      </c>
      <c r="B196" s="86" t="s">
        <v>774</v>
      </c>
    </row>
    <row r="197" spans="1:2">
      <c r="A197" s="86" t="s">
        <v>293</v>
      </c>
      <c r="B197" s="86" t="s">
        <v>775</v>
      </c>
    </row>
    <row r="198" spans="1:2">
      <c r="A198" s="86" t="s">
        <v>776</v>
      </c>
      <c r="B198" s="86" t="s">
        <v>777</v>
      </c>
    </row>
    <row r="199" spans="1:2">
      <c r="A199" s="86" t="s">
        <v>778</v>
      </c>
      <c r="B199" s="86" t="s">
        <v>779</v>
      </c>
    </row>
    <row r="200" spans="1:2">
      <c r="A200" s="86" t="s">
        <v>780</v>
      </c>
      <c r="B200" s="86" t="s">
        <v>781</v>
      </c>
    </row>
    <row r="201" spans="1:2">
      <c r="A201" s="86" t="s">
        <v>782</v>
      </c>
      <c r="B201" s="86" t="s">
        <v>783</v>
      </c>
    </row>
    <row r="202" spans="1:2">
      <c r="A202" s="86" t="s">
        <v>784</v>
      </c>
      <c r="B202" s="86" t="s">
        <v>785</v>
      </c>
    </row>
    <row r="203" spans="1:2">
      <c r="A203" s="86" t="s">
        <v>786</v>
      </c>
      <c r="B203" s="86" t="s">
        <v>787</v>
      </c>
    </row>
    <row r="204" spans="1:2">
      <c r="A204" s="86" t="s">
        <v>788</v>
      </c>
      <c r="B204" s="86" t="s">
        <v>789</v>
      </c>
    </row>
    <row r="205" spans="1:2">
      <c r="A205" s="86" t="s">
        <v>790</v>
      </c>
      <c r="B205" s="86" t="s">
        <v>791</v>
      </c>
    </row>
    <row r="206" spans="1:2">
      <c r="A206" s="86" t="s">
        <v>792</v>
      </c>
      <c r="B206" s="86" t="s">
        <v>793</v>
      </c>
    </row>
    <row r="207" spans="1:2">
      <c r="A207" s="86" t="s">
        <v>794</v>
      </c>
      <c r="B207" s="86" t="s">
        <v>795</v>
      </c>
    </row>
    <row r="208" spans="1:2">
      <c r="A208" s="86" t="s">
        <v>796</v>
      </c>
      <c r="B208" s="86" t="s">
        <v>797</v>
      </c>
    </row>
    <row r="209" spans="1:2">
      <c r="A209" s="86" t="s">
        <v>798</v>
      </c>
      <c r="B209" s="86" t="s">
        <v>799</v>
      </c>
    </row>
    <row r="210" spans="1:2">
      <c r="A210" s="86" t="s">
        <v>299</v>
      </c>
      <c r="B210" s="86" t="s">
        <v>800</v>
      </c>
    </row>
    <row r="211" spans="1:2">
      <c r="A211" s="86" t="s">
        <v>801</v>
      </c>
      <c r="B211" s="86" t="s">
        <v>802</v>
      </c>
    </row>
    <row r="212" spans="1:2">
      <c r="A212" s="86" t="s">
        <v>803</v>
      </c>
      <c r="B212" s="86" t="s">
        <v>804</v>
      </c>
    </row>
    <row r="213" spans="1:2">
      <c r="A213" s="86" t="s">
        <v>805</v>
      </c>
      <c r="B213" s="86" t="s">
        <v>806</v>
      </c>
    </row>
    <row r="214" spans="1:2">
      <c r="A214" s="86" t="s">
        <v>807</v>
      </c>
      <c r="B214" s="86" t="s">
        <v>808</v>
      </c>
    </row>
    <row r="215" spans="1:2">
      <c r="A215" s="86" t="s">
        <v>809</v>
      </c>
      <c r="B215" s="86" t="s">
        <v>810</v>
      </c>
    </row>
    <row r="216" spans="1:2">
      <c r="A216" s="86" t="s">
        <v>811</v>
      </c>
      <c r="B216" s="86" t="s">
        <v>812</v>
      </c>
    </row>
    <row r="217" spans="1:2">
      <c r="A217" s="86" t="s">
        <v>813</v>
      </c>
      <c r="B217" s="86" t="s">
        <v>814</v>
      </c>
    </row>
    <row r="218" spans="1:2">
      <c r="A218" s="86" t="s">
        <v>815</v>
      </c>
      <c r="B218" s="86" t="s">
        <v>816</v>
      </c>
    </row>
    <row r="219" spans="1:2">
      <c r="A219" s="86" t="s">
        <v>817</v>
      </c>
      <c r="B219" s="86" t="s">
        <v>818</v>
      </c>
    </row>
    <row r="220" spans="1:2">
      <c r="A220" s="86" t="s">
        <v>819</v>
      </c>
      <c r="B220" s="86" t="s">
        <v>820</v>
      </c>
    </row>
    <row r="221" spans="1:2">
      <c r="A221" s="86" t="s">
        <v>821</v>
      </c>
      <c r="B221" s="86" t="s">
        <v>822</v>
      </c>
    </row>
    <row r="222" spans="1:2">
      <c r="A222" s="86" t="s">
        <v>823</v>
      </c>
      <c r="B222" s="86" t="s">
        <v>824</v>
      </c>
    </row>
    <row r="223" spans="1:2">
      <c r="A223" s="86" t="s">
        <v>825</v>
      </c>
      <c r="B223" s="86" t="s">
        <v>826</v>
      </c>
    </row>
    <row r="224" spans="1:2">
      <c r="A224" s="86" t="s">
        <v>827</v>
      </c>
      <c r="B224" s="86" t="s">
        <v>828</v>
      </c>
    </row>
    <row r="225" spans="1:2">
      <c r="A225" s="86" t="s">
        <v>829</v>
      </c>
      <c r="B225" s="86" t="s">
        <v>830</v>
      </c>
    </row>
    <row r="226" spans="1:2">
      <c r="A226" s="86" t="s">
        <v>831</v>
      </c>
      <c r="B226" s="86" t="s">
        <v>832</v>
      </c>
    </row>
    <row r="227" spans="1:2">
      <c r="A227" s="86" t="s">
        <v>833</v>
      </c>
      <c r="B227" s="86" t="s">
        <v>834</v>
      </c>
    </row>
    <row r="228" spans="1:2">
      <c r="A228" s="86" t="s">
        <v>835</v>
      </c>
      <c r="B228" s="86" t="s">
        <v>836</v>
      </c>
    </row>
    <row r="229" spans="1:2">
      <c r="A229" s="86" t="s">
        <v>837</v>
      </c>
      <c r="B229" s="86" t="s">
        <v>838</v>
      </c>
    </row>
    <row r="230" spans="1:2">
      <c r="A230" s="86" t="s">
        <v>839</v>
      </c>
      <c r="B230" s="86" t="s">
        <v>840</v>
      </c>
    </row>
    <row r="231" spans="1:2">
      <c r="A231" s="86" t="s">
        <v>841</v>
      </c>
      <c r="B231" s="86" t="s">
        <v>842</v>
      </c>
    </row>
    <row r="232" spans="1:2">
      <c r="A232" s="86" t="s">
        <v>843</v>
      </c>
      <c r="B232" s="86" t="s">
        <v>844</v>
      </c>
    </row>
    <row r="233" spans="1:2">
      <c r="A233" s="86" t="s">
        <v>845</v>
      </c>
      <c r="B233" s="86" t="s">
        <v>846</v>
      </c>
    </row>
    <row r="234" spans="1:2">
      <c r="A234" s="86" t="s">
        <v>847</v>
      </c>
      <c r="B234" s="86" t="s">
        <v>848</v>
      </c>
    </row>
    <row r="235" spans="1:2">
      <c r="A235" s="86" t="s">
        <v>849</v>
      </c>
      <c r="B235" s="86" t="s">
        <v>850</v>
      </c>
    </row>
    <row r="236" spans="1:2">
      <c r="A236" s="86" t="s">
        <v>851</v>
      </c>
      <c r="B236" s="86" t="s">
        <v>852</v>
      </c>
    </row>
    <row r="237" spans="1:2" ht="30">
      <c r="A237" t="s">
        <v>188</v>
      </c>
      <c r="B237" s="85"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5"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5"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5" t="str">
        <f>CONCATENATE(B164,"; ",B184)</f>
        <v xml:space="preserve"> Physical access to assets is managed and protected;  Policy and regulations regarding the physical operating environment for organizational assets are met</v>
      </c>
    </row>
    <row r="241" spans="1:2" ht="30">
      <c r="A241" t="s">
        <v>241</v>
      </c>
      <c r="B241" s="85" t="str">
        <f>CONCATENATE(B173,"; ",B174)</f>
        <v xml:space="preserve"> Data-at-rest is protected;  Data-in-transit is protected</v>
      </c>
    </row>
    <row r="242" spans="1:2" ht="45">
      <c r="A242" t="s">
        <v>270</v>
      </c>
      <c r="B242" s="85"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5"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5"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5" t="str">
        <f>CONCATENATE(B180,"; ",B181)</f>
        <v xml:space="preserve"> A baseline configuration of information technology/industrial control systems is created and maintained;  A System Development Life Cycle to manage systems is implemented</v>
      </c>
    </row>
    <row r="246" spans="1:2">
      <c r="A246" t="s">
        <v>853</v>
      </c>
      <c r="B246" s="85" t="s">
        <v>854</v>
      </c>
    </row>
    <row r="247" spans="1:2">
      <c r="A247" t="s">
        <v>855</v>
      </c>
      <c r="B247" s="85" t="s">
        <v>856</v>
      </c>
    </row>
    <row r="248" spans="1:2">
      <c r="A248" t="s">
        <v>294</v>
      </c>
      <c r="B248" s="85" t="s">
        <v>857</v>
      </c>
    </row>
    <row r="249" spans="1:2">
      <c r="A249" t="s">
        <v>858</v>
      </c>
      <c r="B249" s="85" t="s">
        <v>859</v>
      </c>
    </row>
    <row r="250" spans="1:2">
      <c r="A250" t="s">
        <v>860</v>
      </c>
      <c r="B250" s="85" t="s">
        <v>861</v>
      </c>
    </row>
    <row r="251" spans="1:2">
      <c r="A251" t="s">
        <v>862</v>
      </c>
      <c r="B251" s="85" t="s">
        <v>863</v>
      </c>
    </row>
    <row r="252" spans="1:2">
      <c r="A252" t="s">
        <v>864</v>
      </c>
      <c r="B252" s="85" t="s">
        <v>865</v>
      </c>
    </row>
    <row r="253" spans="1:2">
      <c r="A253" t="s">
        <v>866</v>
      </c>
      <c r="B253" s="85" t="s">
        <v>867</v>
      </c>
    </row>
    <row r="254" spans="1:2">
      <c r="A254" t="s">
        <v>868</v>
      </c>
      <c r="B254" s="85" t="s">
        <v>869</v>
      </c>
    </row>
    <row r="255" spans="1:2">
      <c r="A255" t="s">
        <v>870</v>
      </c>
      <c r="B255" s="85" t="s">
        <v>871</v>
      </c>
    </row>
    <row r="256" spans="1:2">
      <c r="A256" t="s">
        <v>872</v>
      </c>
      <c r="B256" s="85" t="s">
        <v>873</v>
      </c>
    </row>
    <row r="257" spans="1:2">
      <c r="A257" t="s">
        <v>874</v>
      </c>
      <c r="B257" s="85" t="s">
        <v>875</v>
      </c>
    </row>
    <row r="258" spans="1:2">
      <c r="A258" t="s">
        <v>876</v>
      </c>
      <c r="B258" s="85" t="s">
        <v>877</v>
      </c>
    </row>
    <row r="259" spans="1:2">
      <c r="A259" t="s">
        <v>878</v>
      </c>
      <c r="B259" s="85" t="s">
        <v>879</v>
      </c>
    </row>
    <row r="260" spans="1:2">
      <c r="A260" t="s">
        <v>880</v>
      </c>
      <c r="B260" s="85" t="s">
        <v>881</v>
      </c>
    </row>
    <row r="261" spans="1:2">
      <c r="A261" t="s">
        <v>882</v>
      </c>
      <c r="B261" s="84" t="s">
        <v>971</v>
      </c>
    </row>
    <row r="262" spans="1:2">
      <c r="A262" t="s">
        <v>883</v>
      </c>
      <c r="B262" s="84" t="s">
        <v>972</v>
      </c>
    </row>
    <row r="263" spans="1:2">
      <c r="A263" t="s">
        <v>884</v>
      </c>
      <c r="B263" s="84" t="s">
        <v>973</v>
      </c>
    </row>
    <row r="264" spans="1:2">
      <c r="A264" t="s">
        <v>885</v>
      </c>
      <c r="B264" s="84" t="s">
        <v>974</v>
      </c>
    </row>
    <row r="265" spans="1:2">
      <c r="A265" t="s">
        <v>886</v>
      </c>
      <c r="B265" s="84" t="s">
        <v>975</v>
      </c>
    </row>
    <row r="266" spans="1:2">
      <c r="A266" t="s">
        <v>887</v>
      </c>
      <c r="B266" s="84" t="s">
        <v>976</v>
      </c>
    </row>
    <row r="267" spans="1:2">
      <c r="A267" t="s">
        <v>888</v>
      </c>
      <c r="B267" s="84" t="s">
        <v>977</v>
      </c>
    </row>
    <row r="268" spans="1:2">
      <c r="A268" t="s">
        <v>889</v>
      </c>
      <c r="B268" s="84" t="s">
        <v>978</v>
      </c>
    </row>
    <row r="269" spans="1:2">
      <c r="A269" t="s">
        <v>890</v>
      </c>
      <c r="B269" s="84" t="s">
        <v>979</v>
      </c>
    </row>
    <row r="270" spans="1:2">
      <c r="A270" t="s">
        <v>891</v>
      </c>
      <c r="B270" s="84" t="s">
        <v>980</v>
      </c>
    </row>
    <row r="271" spans="1:2">
      <c r="A271" t="s">
        <v>892</v>
      </c>
      <c r="B271" s="84" t="s">
        <v>981</v>
      </c>
    </row>
    <row r="272" spans="1:2">
      <c r="A272" t="s">
        <v>893</v>
      </c>
      <c r="B272" s="84" t="s">
        <v>982</v>
      </c>
    </row>
    <row r="273" spans="1:2">
      <c r="A273" t="s">
        <v>894</v>
      </c>
      <c r="B273" s="84" t="s">
        <v>983</v>
      </c>
    </row>
    <row r="274" spans="1:2">
      <c r="A274" t="s">
        <v>895</v>
      </c>
      <c r="B274" s="84" t="s">
        <v>984</v>
      </c>
    </row>
    <row r="275" spans="1:2">
      <c r="A275" t="s">
        <v>896</v>
      </c>
      <c r="B275" s="84" t="s">
        <v>985</v>
      </c>
    </row>
    <row r="276" spans="1:2">
      <c r="A276" t="s">
        <v>897</v>
      </c>
      <c r="B276" s="84" t="s">
        <v>986</v>
      </c>
    </row>
    <row r="277" spans="1:2">
      <c r="A277" t="s">
        <v>898</v>
      </c>
      <c r="B277" s="84" t="s">
        <v>987</v>
      </c>
    </row>
    <row r="278" spans="1:2">
      <c r="A278" t="s">
        <v>899</v>
      </c>
      <c r="B278" s="84" t="s">
        <v>988</v>
      </c>
    </row>
    <row r="279" spans="1:2">
      <c r="A279" t="s">
        <v>900</v>
      </c>
      <c r="B279" s="84" t="s">
        <v>989</v>
      </c>
    </row>
    <row r="280" spans="1:2">
      <c r="A280" t="s">
        <v>901</v>
      </c>
      <c r="B280" s="84" t="s">
        <v>990</v>
      </c>
    </row>
    <row r="281" spans="1:2">
      <c r="A281" t="s">
        <v>902</v>
      </c>
      <c r="B281" s="84" t="s">
        <v>991</v>
      </c>
    </row>
    <row r="282" spans="1:2">
      <c r="A282" t="s">
        <v>903</v>
      </c>
      <c r="B282" s="84" t="s">
        <v>992</v>
      </c>
    </row>
    <row r="283" spans="1:2">
      <c r="A283" t="s">
        <v>904</v>
      </c>
      <c r="B283" s="84" t="s">
        <v>993</v>
      </c>
    </row>
    <row r="284" spans="1:2">
      <c r="A284" t="s">
        <v>905</v>
      </c>
      <c r="B284" s="84" t="s">
        <v>994</v>
      </c>
    </row>
    <row r="285" spans="1:2">
      <c r="A285" t="s">
        <v>906</v>
      </c>
      <c r="B285" s="84" t="s">
        <v>995</v>
      </c>
    </row>
    <row r="286" spans="1:2">
      <c r="A286" t="s">
        <v>907</v>
      </c>
      <c r="B286" s="84" t="s">
        <v>996</v>
      </c>
    </row>
    <row r="287" spans="1:2">
      <c r="A287" t="s">
        <v>908</v>
      </c>
      <c r="B287" s="84" t="s">
        <v>997</v>
      </c>
    </row>
    <row r="288" spans="1:2">
      <c r="A288" t="s">
        <v>189</v>
      </c>
      <c r="B288" s="84" t="s">
        <v>998</v>
      </c>
    </row>
    <row r="289" spans="1:2">
      <c r="A289" t="s">
        <v>212</v>
      </c>
      <c r="B289" s="84" t="s">
        <v>999</v>
      </c>
    </row>
    <row r="290" spans="1:2">
      <c r="A290" t="s">
        <v>909</v>
      </c>
      <c r="B290" s="84" t="s">
        <v>1000</v>
      </c>
    </row>
    <row r="291" spans="1:2">
      <c r="A291" t="s">
        <v>910</v>
      </c>
      <c r="B291" s="84" t="s">
        <v>1001</v>
      </c>
    </row>
    <row r="292" spans="1:2">
      <c r="A292" t="s">
        <v>911</v>
      </c>
      <c r="B292" s="84" t="s">
        <v>1002</v>
      </c>
    </row>
    <row r="293" spans="1:2">
      <c r="A293" t="s">
        <v>912</v>
      </c>
      <c r="B293" s="84" t="s">
        <v>1003</v>
      </c>
    </row>
    <row r="294" spans="1:2">
      <c r="A294" t="s">
        <v>913</v>
      </c>
      <c r="B294" s="84" t="s">
        <v>1004</v>
      </c>
    </row>
    <row r="295" spans="1:2">
      <c r="A295" t="s">
        <v>209</v>
      </c>
      <c r="B295" s="84" t="s">
        <v>1005</v>
      </c>
    </row>
    <row r="296" spans="1:2">
      <c r="A296" t="s">
        <v>914</v>
      </c>
      <c r="B296" s="84" t="s">
        <v>1006</v>
      </c>
    </row>
    <row r="297" spans="1:2">
      <c r="A297" t="s">
        <v>915</v>
      </c>
      <c r="B297" s="84" t="s">
        <v>1007</v>
      </c>
    </row>
    <row r="298" spans="1:2">
      <c r="A298" t="s">
        <v>916</v>
      </c>
      <c r="B298" s="84" t="s">
        <v>1008</v>
      </c>
    </row>
    <row r="299" spans="1:2">
      <c r="A299" t="s">
        <v>917</v>
      </c>
      <c r="B299" s="84" t="s">
        <v>1009</v>
      </c>
    </row>
    <row r="300" spans="1:2">
      <c r="A300" t="s">
        <v>918</v>
      </c>
      <c r="B300" s="84" t="s">
        <v>1010</v>
      </c>
    </row>
    <row r="301" spans="1:2">
      <c r="A301" t="s">
        <v>919</v>
      </c>
      <c r="B301" s="84" t="s">
        <v>1011</v>
      </c>
    </row>
    <row r="302" spans="1:2">
      <c r="A302" t="s">
        <v>920</v>
      </c>
      <c r="B302" s="84" t="s">
        <v>1012</v>
      </c>
    </row>
    <row r="303" spans="1:2">
      <c r="A303" t="s">
        <v>921</v>
      </c>
      <c r="B303" s="84" t="s">
        <v>1065</v>
      </c>
    </row>
    <row r="304" spans="1:2">
      <c r="A304" t="s">
        <v>922</v>
      </c>
      <c r="B304" s="84" t="s">
        <v>1066</v>
      </c>
    </row>
    <row r="305" spans="1:2">
      <c r="A305" t="s">
        <v>923</v>
      </c>
      <c r="B305" s="84" t="s">
        <v>1013</v>
      </c>
    </row>
    <row r="306" spans="1:2">
      <c r="A306" t="s">
        <v>924</v>
      </c>
      <c r="B306" s="84" t="s">
        <v>1015</v>
      </c>
    </row>
    <row r="307" spans="1:2">
      <c r="A307" t="s">
        <v>925</v>
      </c>
      <c r="B307" s="84" t="s">
        <v>1014</v>
      </c>
    </row>
    <row r="308" spans="1:2">
      <c r="A308" t="s">
        <v>926</v>
      </c>
      <c r="B308" s="84" t="s">
        <v>1016</v>
      </c>
    </row>
    <row r="309" spans="1:2">
      <c r="A309" t="s">
        <v>927</v>
      </c>
      <c r="B309" s="84" t="s">
        <v>1017</v>
      </c>
    </row>
    <row r="310" spans="1:2">
      <c r="A310" t="s">
        <v>928</v>
      </c>
      <c r="B310" s="84" t="s">
        <v>1018</v>
      </c>
    </row>
    <row r="311" spans="1:2">
      <c r="A311" t="s">
        <v>929</v>
      </c>
      <c r="B311" s="84" t="s">
        <v>1020</v>
      </c>
    </row>
    <row r="312" spans="1:2">
      <c r="A312" t="s">
        <v>930</v>
      </c>
      <c r="B312" s="84" t="s">
        <v>1021</v>
      </c>
    </row>
    <row r="313" spans="1:2">
      <c r="A313" t="s">
        <v>931</v>
      </c>
      <c r="B313" s="84" t="s">
        <v>1022</v>
      </c>
    </row>
    <row r="314" spans="1:2">
      <c r="A314" t="s">
        <v>932</v>
      </c>
      <c r="B314" s="84" t="s">
        <v>1023</v>
      </c>
    </row>
    <row r="315" spans="1:2">
      <c r="A315" t="s">
        <v>933</v>
      </c>
      <c r="B315" s="84" t="s">
        <v>1024</v>
      </c>
    </row>
    <row r="316" spans="1:2">
      <c r="A316" t="s">
        <v>934</v>
      </c>
      <c r="B316" s="84" t="s">
        <v>1025</v>
      </c>
    </row>
    <row r="317" spans="1:2">
      <c r="A317" t="s">
        <v>245</v>
      </c>
      <c r="B317" s="84" t="s">
        <v>1026</v>
      </c>
    </row>
    <row r="318" spans="1:2">
      <c r="A318" t="s">
        <v>935</v>
      </c>
      <c r="B318" s="84" t="s">
        <v>1027</v>
      </c>
    </row>
    <row r="319" spans="1:2">
      <c r="A319" t="s">
        <v>936</v>
      </c>
      <c r="B319" s="84" t="s">
        <v>1028</v>
      </c>
    </row>
    <row r="320" spans="1:2">
      <c r="A320" t="s">
        <v>937</v>
      </c>
      <c r="B320" s="84" t="s">
        <v>1029</v>
      </c>
    </row>
    <row r="321" spans="1:2">
      <c r="A321" t="s">
        <v>938</v>
      </c>
      <c r="B321" s="84" t="s">
        <v>1030</v>
      </c>
    </row>
    <row r="322" spans="1:2">
      <c r="A322" t="s">
        <v>939</v>
      </c>
      <c r="B322" s="84" t="s">
        <v>1031</v>
      </c>
    </row>
    <row r="323" spans="1:2">
      <c r="A323" t="s">
        <v>940</v>
      </c>
      <c r="B323" s="84" t="s">
        <v>1032</v>
      </c>
    </row>
    <row r="324" spans="1:2">
      <c r="A324" t="s">
        <v>941</v>
      </c>
      <c r="B324" s="84" t="s">
        <v>1033</v>
      </c>
    </row>
    <row r="325" spans="1:2">
      <c r="A325" t="s">
        <v>942</v>
      </c>
      <c r="B325" s="84" t="s">
        <v>1034</v>
      </c>
    </row>
    <row r="326" spans="1:2">
      <c r="A326" t="s">
        <v>943</v>
      </c>
      <c r="B326" s="84" t="s">
        <v>1035</v>
      </c>
    </row>
    <row r="327" spans="1:2">
      <c r="A327" t="s">
        <v>944</v>
      </c>
      <c r="B327" s="85" t="s">
        <v>1036</v>
      </c>
    </row>
    <row r="328" spans="1:2">
      <c r="A328" t="s">
        <v>945</v>
      </c>
      <c r="B328" s="85" t="s">
        <v>1037</v>
      </c>
    </row>
    <row r="329" spans="1:2">
      <c r="A329" t="s">
        <v>946</v>
      </c>
      <c r="B329" s="85" t="s">
        <v>1038</v>
      </c>
    </row>
    <row r="330" spans="1:2">
      <c r="A330" t="s">
        <v>224</v>
      </c>
      <c r="B330" s="85" t="s">
        <v>1039</v>
      </c>
    </row>
    <row r="331" spans="1:2">
      <c r="A331" t="s">
        <v>947</v>
      </c>
      <c r="B331" s="85" t="s">
        <v>1040</v>
      </c>
    </row>
    <row r="332" spans="1:2">
      <c r="A332" t="s">
        <v>948</v>
      </c>
      <c r="B332" s="85" t="s">
        <v>1041</v>
      </c>
    </row>
    <row r="333" spans="1:2">
      <c r="A333" t="s">
        <v>949</v>
      </c>
      <c r="B333" s="85" t="s">
        <v>1042</v>
      </c>
    </row>
    <row r="334" spans="1:2">
      <c r="A334" t="s">
        <v>286</v>
      </c>
      <c r="B334" s="85" t="s">
        <v>1043</v>
      </c>
    </row>
    <row r="335" spans="1:2">
      <c r="A335" t="s">
        <v>950</v>
      </c>
      <c r="B335" s="85" t="s">
        <v>1045</v>
      </c>
    </row>
    <row r="336" spans="1:2">
      <c r="A336" t="s">
        <v>951</v>
      </c>
      <c r="B336" s="85" t="s">
        <v>1046</v>
      </c>
    </row>
    <row r="337" spans="1:2">
      <c r="A337" t="s">
        <v>952</v>
      </c>
      <c r="B337" s="85" t="s">
        <v>1044</v>
      </c>
    </row>
    <row r="338" spans="1:2">
      <c r="A338" t="s">
        <v>953</v>
      </c>
      <c r="B338" s="85" t="s">
        <v>1048</v>
      </c>
    </row>
    <row r="339" spans="1:2">
      <c r="A339" t="s">
        <v>954</v>
      </c>
      <c r="B339" s="85" t="s">
        <v>1049</v>
      </c>
    </row>
    <row r="340" spans="1:2">
      <c r="A340" t="s">
        <v>955</v>
      </c>
      <c r="B340" s="85" t="s">
        <v>1050</v>
      </c>
    </row>
    <row r="341" spans="1:2">
      <c r="A341" t="s">
        <v>956</v>
      </c>
      <c r="B341" s="85" t="s">
        <v>1051</v>
      </c>
    </row>
    <row r="342" spans="1:2">
      <c r="A342" t="s">
        <v>957</v>
      </c>
      <c r="B342" s="85" t="s">
        <v>1052</v>
      </c>
    </row>
    <row r="343" spans="1:2">
      <c r="A343" t="s">
        <v>958</v>
      </c>
      <c r="B343" s="85" t="s">
        <v>1053</v>
      </c>
    </row>
    <row r="344" spans="1:2">
      <c r="A344" t="s">
        <v>959</v>
      </c>
      <c r="B344" s="85" t="s">
        <v>1054</v>
      </c>
    </row>
    <row r="345" spans="1:2">
      <c r="A345" t="s">
        <v>960</v>
      </c>
      <c r="B345" s="85" t="s">
        <v>1055</v>
      </c>
    </row>
    <row r="346" spans="1:2">
      <c r="A346" t="s">
        <v>961</v>
      </c>
      <c r="B346" s="85" t="s">
        <v>1056</v>
      </c>
    </row>
    <row r="347" spans="1:2">
      <c r="A347" t="s">
        <v>962</v>
      </c>
      <c r="B347" s="85" t="s">
        <v>1057</v>
      </c>
    </row>
    <row r="348" spans="1:2">
      <c r="A348" t="s">
        <v>963</v>
      </c>
      <c r="B348" s="85" t="s">
        <v>1058</v>
      </c>
    </row>
    <row r="349" spans="1:2">
      <c r="A349" t="s">
        <v>964</v>
      </c>
      <c r="B349" s="85" t="s">
        <v>1059</v>
      </c>
    </row>
    <row r="350" spans="1:2">
      <c r="A350" t="s">
        <v>965</v>
      </c>
      <c r="B350" s="85" t="s">
        <v>1060</v>
      </c>
    </row>
    <row r="351" spans="1:2">
      <c r="A351" t="s">
        <v>966</v>
      </c>
      <c r="B351" s="85" t="s">
        <v>1061</v>
      </c>
    </row>
    <row r="352" spans="1:2">
      <c r="A352" t="s">
        <v>967</v>
      </c>
      <c r="B352" s="85" t="s">
        <v>1062</v>
      </c>
    </row>
    <row r="353" spans="1:2">
      <c r="A353" t="s">
        <v>968</v>
      </c>
      <c r="B353" s="85" t="s">
        <v>1063</v>
      </c>
    </row>
    <row r="354" spans="1:2">
      <c r="A354" t="s">
        <v>969</v>
      </c>
      <c r="B354" s="85" t="s">
        <v>1047</v>
      </c>
    </row>
    <row r="355" spans="1:2">
      <c r="A355" t="s">
        <v>970</v>
      </c>
      <c r="B355" s="84" t="s">
        <v>1019</v>
      </c>
    </row>
    <row r="356" spans="1:2" ht="42.75">
      <c r="A356" s="10" t="s">
        <v>183</v>
      </c>
      <c r="B356" s="85"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42.5">
      <c r="A357" s="10" t="s">
        <v>193</v>
      </c>
      <c r="B357" s="85"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42.5">
      <c r="A358" s="10" t="s">
        <v>219</v>
      </c>
      <c r="B358" s="85"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5" t="str">
        <f>CONCATENATE(B282,"; ",B283)</f>
        <v>Track, review, approve or disapprove, and log changes to organizational systems.; Analyze the security impact of changes prior to implementation.</v>
      </c>
    </row>
    <row r="360" spans="1:2" ht="28.5">
      <c r="A360" s="10" t="s">
        <v>238</v>
      </c>
      <c r="B360" s="85" t="str">
        <f>CONCATENATE(B248,";",B309)</f>
        <v>Control the flow of CUI in accordance with approved authorizations.;Protect (i.e., physically control and securely store) system media containing CUI, both paper and digital.</v>
      </c>
    </row>
    <row r="361" spans="1:2" ht="30">
      <c r="A361" t="s">
        <v>242</v>
      </c>
      <c r="B361" s="85" t="str">
        <f>CONCATENATE(B264,";",B309)</f>
        <v>Encrypt CUI on mobile devices and mobile computing platforms.21;Protect (i.e., physically control and securely store) system media containing CUI, both paper and digital.</v>
      </c>
    </row>
    <row r="362" spans="1:2" ht="45">
      <c r="A362" t="s">
        <v>249</v>
      </c>
      <c r="B362" s="85"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5" t="str">
        <f>CONCATENATE(B309,";",B310)</f>
        <v>Protect (i.e., physically control and securely store) system media containing CUI, both paper and digital.;Limit access to CUI on system media to authorized users.</v>
      </c>
    </row>
    <row r="364" spans="1:2" ht="45">
      <c r="A364" t="s">
        <v>268</v>
      </c>
      <c r="B364" s="85"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5.5">
      <c r="A365" s="10" t="s">
        <v>274</v>
      </c>
      <c r="B365" s="85"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2.75">
      <c r="A366" s="10" t="s">
        <v>278</v>
      </c>
      <c r="B366" s="85"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5"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5"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2.75">
      <c r="A369" s="10" t="s">
        <v>297</v>
      </c>
      <c r="B369" s="85" t="str">
        <f>CONCATENATE(B263,";",B303,";",B335)</f>
        <v>Control connection of mobile devices.;Perform maintenance on organizational systems.;Separate user functionality from system management functionality.</v>
      </c>
    </row>
    <row r="370" spans="1:2" ht="42.75">
      <c r="A370" s="10" t="s">
        <v>300</v>
      </c>
      <c r="B370" s="85"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87" t="s">
        <v>1067</v>
      </c>
      <c r="B371" s="93" t="s">
        <v>1068</v>
      </c>
    </row>
    <row r="372" spans="1:2">
      <c r="A372" s="87" t="s">
        <v>1069</v>
      </c>
      <c r="B372" s="93" t="s">
        <v>1070</v>
      </c>
    </row>
    <row r="373" spans="1:2">
      <c r="A373" s="87" t="s">
        <v>1071</v>
      </c>
      <c r="B373" s="93" t="s">
        <v>1072</v>
      </c>
    </row>
    <row r="374" spans="1:2">
      <c r="A374" s="87" t="s">
        <v>1073</v>
      </c>
      <c r="B374" s="93" t="s">
        <v>1074</v>
      </c>
    </row>
    <row r="375" spans="1:2">
      <c r="A375" s="87" t="s">
        <v>1075</v>
      </c>
      <c r="B375" s="93" t="s">
        <v>1076</v>
      </c>
    </row>
    <row r="376" spans="1:2">
      <c r="A376" s="87" t="s">
        <v>1077</v>
      </c>
      <c r="B376" s="93" t="s">
        <v>1078</v>
      </c>
    </row>
    <row r="377" spans="1:2" s="5" customFormat="1">
      <c r="A377" s="88" t="s">
        <v>1570</v>
      </c>
      <c r="B377" s="92" t="s">
        <v>1572</v>
      </c>
    </row>
    <row r="378" spans="1:2">
      <c r="A378" s="87" t="s">
        <v>1079</v>
      </c>
      <c r="B378" s="93" t="s">
        <v>1080</v>
      </c>
    </row>
    <row r="379" spans="1:2">
      <c r="A379" s="87" t="s">
        <v>1081</v>
      </c>
      <c r="B379" s="93" t="s">
        <v>1082</v>
      </c>
    </row>
    <row r="380" spans="1:2">
      <c r="A380" s="87" t="s">
        <v>1083</v>
      </c>
      <c r="B380" s="93" t="s">
        <v>1084</v>
      </c>
    </row>
    <row r="381" spans="1:2">
      <c r="A381" s="87" t="s">
        <v>1085</v>
      </c>
      <c r="B381" s="93" t="s">
        <v>1086</v>
      </c>
    </row>
    <row r="382" spans="1:2">
      <c r="A382" s="87" t="s">
        <v>1087</v>
      </c>
      <c r="B382" s="93" t="s">
        <v>1088</v>
      </c>
    </row>
    <row r="383" spans="1:2">
      <c r="A383" s="87" t="s">
        <v>1089</v>
      </c>
      <c r="B383" s="93" t="s">
        <v>1090</v>
      </c>
    </row>
    <row r="384" spans="1:2">
      <c r="A384" s="87" t="s">
        <v>1091</v>
      </c>
      <c r="B384" s="93" t="s">
        <v>1092</v>
      </c>
    </row>
    <row r="385" spans="1:2">
      <c r="A385" s="87" t="s">
        <v>1093</v>
      </c>
      <c r="B385" s="94" t="s">
        <v>1094</v>
      </c>
    </row>
    <row r="386" spans="1:2">
      <c r="A386" s="87" t="s">
        <v>1095</v>
      </c>
      <c r="B386" s="93" t="s">
        <v>1092</v>
      </c>
    </row>
    <row r="387" spans="1:2">
      <c r="A387" s="87" t="s">
        <v>1096</v>
      </c>
      <c r="B387" s="93" t="s">
        <v>1097</v>
      </c>
    </row>
    <row r="388" spans="1:2">
      <c r="A388" s="87" t="s">
        <v>1098</v>
      </c>
      <c r="B388" s="93" t="s">
        <v>1099</v>
      </c>
    </row>
    <row r="389" spans="1:2">
      <c r="A389" s="87" t="s">
        <v>1100</v>
      </c>
      <c r="B389" s="93" t="s">
        <v>1101</v>
      </c>
    </row>
    <row r="390" spans="1:2">
      <c r="A390" s="87" t="s">
        <v>1102</v>
      </c>
      <c r="B390" s="93" t="s">
        <v>1103</v>
      </c>
    </row>
    <row r="391" spans="1:2" s="5" customFormat="1">
      <c r="A391" s="87" t="s">
        <v>1573</v>
      </c>
      <c r="B391" s="93" t="s">
        <v>1574</v>
      </c>
    </row>
    <row r="392" spans="1:2">
      <c r="A392" s="87" t="s">
        <v>1104</v>
      </c>
      <c r="B392" s="93" t="s">
        <v>1105</v>
      </c>
    </row>
    <row r="393" spans="1:2">
      <c r="A393" s="87" t="s">
        <v>1106</v>
      </c>
      <c r="B393" s="93" t="s">
        <v>1107</v>
      </c>
    </row>
    <row r="394" spans="1:2">
      <c r="A394" s="87" t="s">
        <v>1108</v>
      </c>
      <c r="B394" s="93" t="s">
        <v>1109</v>
      </c>
    </row>
    <row r="395" spans="1:2">
      <c r="A395" s="87" t="s">
        <v>1110</v>
      </c>
      <c r="B395" s="93" t="s">
        <v>1111</v>
      </c>
    </row>
    <row r="396" spans="1:2">
      <c r="A396" s="87" t="s">
        <v>1112</v>
      </c>
      <c r="B396" s="93" t="s">
        <v>1113</v>
      </c>
    </row>
    <row r="397" spans="1:2">
      <c r="A397" s="87" t="s">
        <v>1114</v>
      </c>
      <c r="B397" s="93" t="s">
        <v>1115</v>
      </c>
    </row>
    <row r="398" spans="1:2">
      <c r="A398" s="87" t="s">
        <v>1116</v>
      </c>
      <c r="B398" s="94" t="s">
        <v>1117</v>
      </c>
    </row>
    <row r="399" spans="1:2">
      <c r="A399" s="87" t="s">
        <v>1118</v>
      </c>
      <c r="B399" s="93" t="s">
        <v>1119</v>
      </c>
    </row>
    <row r="400" spans="1:2">
      <c r="A400" s="87" t="s">
        <v>1120</v>
      </c>
      <c r="B400" s="93" t="s">
        <v>1121</v>
      </c>
    </row>
    <row r="401" spans="1:2">
      <c r="A401" s="87" t="s">
        <v>1122</v>
      </c>
      <c r="B401" s="93" t="s">
        <v>1123</v>
      </c>
    </row>
    <row r="402" spans="1:2">
      <c r="A402" s="87" t="s">
        <v>1124</v>
      </c>
      <c r="B402" s="93" t="s">
        <v>1092</v>
      </c>
    </row>
    <row r="403" spans="1:2">
      <c r="A403" s="87" t="s">
        <v>1125</v>
      </c>
      <c r="B403" s="94" t="s">
        <v>1126</v>
      </c>
    </row>
    <row r="404" spans="1:2">
      <c r="A404" s="87" t="s">
        <v>1127</v>
      </c>
      <c r="B404" s="93" t="s">
        <v>1128</v>
      </c>
    </row>
    <row r="405" spans="1:2" s="5" customFormat="1">
      <c r="A405" s="88" t="s">
        <v>1569</v>
      </c>
      <c r="B405" s="92" t="s">
        <v>1571</v>
      </c>
    </row>
    <row r="406" spans="1:2">
      <c r="A406" s="87" t="s">
        <v>1129</v>
      </c>
      <c r="B406" s="93" t="s">
        <v>1130</v>
      </c>
    </row>
    <row r="407" spans="1:2">
      <c r="A407" s="87" t="s">
        <v>1131</v>
      </c>
      <c r="B407" s="93" t="s">
        <v>1132</v>
      </c>
    </row>
    <row r="408" spans="1:2">
      <c r="A408" s="87" t="s">
        <v>1133</v>
      </c>
      <c r="B408" s="93" t="s">
        <v>1134</v>
      </c>
    </row>
    <row r="409" spans="1:2">
      <c r="A409" s="87" t="s">
        <v>1135</v>
      </c>
      <c r="B409" s="93" t="s">
        <v>1136</v>
      </c>
    </row>
    <row r="410" spans="1:2">
      <c r="A410" s="87" t="s">
        <v>1137</v>
      </c>
      <c r="B410" s="93" t="s">
        <v>1138</v>
      </c>
    </row>
    <row r="411" spans="1:2">
      <c r="A411" s="87" t="s">
        <v>1139</v>
      </c>
      <c r="B411" s="93" t="s">
        <v>1140</v>
      </c>
    </row>
    <row r="412" spans="1:2">
      <c r="A412" s="87" t="s">
        <v>1141</v>
      </c>
      <c r="B412" s="93" t="s">
        <v>1142</v>
      </c>
    </row>
    <row r="413" spans="1:2">
      <c r="A413" s="87" t="s">
        <v>1143</v>
      </c>
      <c r="B413" s="93" t="s">
        <v>1144</v>
      </c>
    </row>
    <row r="414" spans="1:2">
      <c r="A414" s="87" t="s">
        <v>1145</v>
      </c>
      <c r="B414" s="93" t="s">
        <v>1146</v>
      </c>
    </row>
    <row r="415" spans="1:2">
      <c r="A415" s="87" t="s">
        <v>1147</v>
      </c>
      <c r="B415" s="93" t="s">
        <v>1148</v>
      </c>
    </row>
    <row r="416" spans="1:2">
      <c r="A416" s="87" t="s">
        <v>1149</v>
      </c>
      <c r="B416" s="93" t="s">
        <v>1150</v>
      </c>
    </row>
    <row r="417" spans="1:2">
      <c r="A417" s="87" t="s">
        <v>1151</v>
      </c>
      <c r="B417" s="93" t="s">
        <v>1152</v>
      </c>
    </row>
    <row r="418" spans="1:2">
      <c r="A418" s="87" t="s">
        <v>1153</v>
      </c>
      <c r="B418" s="93" t="s">
        <v>1154</v>
      </c>
    </row>
    <row r="419" spans="1:2">
      <c r="A419" s="87" t="s">
        <v>1155</v>
      </c>
      <c r="B419" s="93" t="s">
        <v>1156</v>
      </c>
    </row>
    <row r="420" spans="1:2">
      <c r="A420" s="87" t="s">
        <v>1157</v>
      </c>
      <c r="B420" s="94" t="s">
        <v>1158</v>
      </c>
    </row>
    <row r="421" spans="1:2">
      <c r="A421" s="87" t="s">
        <v>1159</v>
      </c>
      <c r="B421" s="93" t="s">
        <v>1160</v>
      </c>
    </row>
    <row r="422" spans="1:2">
      <c r="A422" s="87" t="s">
        <v>1161</v>
      </c>
      <c r="B422" s="93" t="s">
        <v>1162</v>
      </c>
    </row>
    <row r="423" spans="1:2">
      <c r="A423" s="87" t="s">
        <v>1163</v>
      </c>
      <c r="B423" s="93" t="s">
        <v>1092</v>
      </c>
    </row>
    <row r="424" spans="1:2">
      <c r="A424" s="87" t="s">
        <v>1164</v>
      </c>
      <c r="B424" s="93" t="s">
        <v>1165</v>
      </c>
    </row>
    <row r="425" spans="1:2">
      <c r="A425" s="87" t="s">
        <v>1166</v>
      </c>
      <c r="B425" s="93" t="s">
        <v>1167</v>
      </c>
    </row>
    <row r="426" spans="1:2">
      <c r="A426" s="87" t="s">
        <v>1168</v>
      </c>
      <c r="B426" s="93" t="s">
        <v>1169</v>
      </c>
    </row>
    <row r="427" spans="1:2">
      <c r="A427" s="87" t="s">
        <v>1170</v>
      </c>
      <c r="B427" s="93" t="s">
        <v>1171</v>
      </c>
    </row>
    <row r="428" spans="1:2">
      <c r="A428" s="87" t="s">
        <v>1172</v>
      </c>
      <c r="B428" s="93" t="s">
        <v>1173</v>
      </c>
    </row>
    <row r="429" spans="1:2">
      <c r="A429" s="87" t="s">
        <v>1174</v>
      </c>
      <c r="B429" s="94" t="s">
        <v>1175</v>
      </c>
    </row>
    <row r="430" spans="1:2">
      <c r="A430" s="87" t="s">
        <v>1176</v>
      </c>
      <c r="B430" s="93" t="s">
        <v>1177</v>
      </c>
    </row>
    <row r="431" spans="1:2">
      <c r="A431" s="87" t="s">
        <v>1178</v>
      </c>
      <c r="B431" s="93" t="s">
        <v>1179</v>
      </c>
    </row>
    <row r="432" spans="1:2">
      <c r="A432" s="87" t="s">
        <v>1180</v>
      </c>
      <c r="B432" s="93" t="s">
        <v>1181</v>
      </c>
    </row>
    <row r="433" spans="1:2">
      <c r="A433" s="87" t="s">
        <v>1182</v>
      </c>
      <c r="B433" s="93" t="s">
        <v>1183</v>
      </c>
    </row>
    <row r="434" spans="1:2">
      <c r="A434" s="87" t="s">
        <v>1184</v>
      </c>
      <c r="B434" s="93" t="s">
        <v>1185</v>
      </c>
    </row>
    <row r="435" spans="1:2">
      <c r="A435" s="87" t="s">
        <v>1186</v>
      </c>
      <c r="B435" s="93" t="s">
        <v>1187</v>
      </c>
    </row>
    <row r="436" spans="1:2">
      <c r="A436" s="87" t="s">
        <v>1188</v>
      </c>
      <c r="B436" s="93" t="s">
        <v>1189</v>
      </c>
    </row>
    <row r="437" spans="1:2">
      <c r="A437" s="87" t="s">
        <v>1190</v>
      </c>
      <c r="B437" s="93" t="s">
        <v>1191</v>
      </c>
    </row>
    <row r="438" spans="1:2">
      <c r="A438" s="87" t="s">
        <v>1192</v>
      </c>
      <c r="B438" s="93" t="s">
        <v>1193</v>
      </c>
    </row>
    <row r="439" spans="1:2">
      <c r="A439" s="87" t="s">
        <v>1194</v>
      </c>
      <c r="B439" s="93" t="s">
        <v>1195</v>
      </c>
    </row>
    <row r="440" spans="1:2">
      <c r="A440" s="87" t="s">
        <v>1196</v>
      </c>
      <c r="B440" s="94" t="s">
        <v>1197</v>
      </c>
    </row>
    <row r="441" spans="1:2">
      <c r="A441" s="87" t="s">
        <v>1198</v>
      </c>
      <c r="B441" s="93" t="s">
        <v>1199</v>
      </c>
    </row>
    <row r="442" spans="1:2">
      <c r="A442" s="87" t="s">
        <v>1200</v>
      </c>
      <c r="B442" s="93" t="s">
        <v>1201</v>
      </c>
    </row>
    <row r="443" spans="1:2">
      <c r="A443" s="87" t="s">
        <v>1202</v>
      </c>
      <c r="B443" s="93" t="s">
        <v>1203</v>
      </c>
    </row>
    <row r="444" spans="1:2">
      <c r="A444" s="87" t="s">
        <v>1204</v>
      </c>
      <c r="B444" s="93" t="s">
        <v>1092</v>
      </c>
    </row>
    <row r="445" spans="1:2">
      <c r="A445" s="87" t="s">
        <v>1205</v>
      </c>
      <c r="B445" s="93" t="s">
        <v>1206</v>
      </c>
    </row>
    <row r="446" spans="1:2">
      <c r="A446" s="87" t="s">
        <v>1207</v>
      </c>
      <c r="B446" s="93" t="s">
        <v>1208</v>
      </c>
    </row>
    <row r="447" spans="1:2">
      <c r="A447" s="87" t="s">
        <v>1209</v>
      </c>
      <c r="B447" s="93" t="s">
        <v>1210</v>
      </c>
    </row>
    <row r="448" spans="1:2">
      <c r="A448" s="87" t="s">
        <v>1211</v>
      </c>
      <c r="B448" s="93" t="s">
        <v>1212</v>
      </c>
    </row>
    <row r="449" spans="1:4">
      <c r="A449" s="87" t="s">
        <v>1213</v>
      </c>
      <c r="B449" s="94" t="s">
        <v>1214</v>
      </c>
    </row>
    <row r="450" spans="1:4">
      <c r="A450" s="87" t="s">
        <v>1215</v>
      </c>
      <c r="B450" s="93" t="s">
        <v>1216</v>
      </c>
    </row>
    <row r="451" spans="1:4">
      <c r="A451" s="87" t="s">
        <v>1217</v>
      </c>
      <c r="B451" s="93" t="s">
        <v>1218</v>
      </c>
    </row>
    <row r="452" spans="1:4">
      <c r="A452" s="87" t="s">
        <v>1219</v>
      </c>
      <c r="B452" s="93" t="s">
        <v>1220</v>
      </c>
    </row>
    <row r="453" spans="1:4">
      <c r="A453" s="87" t="s">
        <v>1221</v>
      </c>
      <c r="B453" s="94" t="s">
        <v>1222</v>
      </c>
    </row>
    <row r="454" spans="1:4">
      <c r="A454" s="87" t="s">
        <v>1223</v>
      </c>
      <c r="B454" s="94" t="s">
        <v>1224</v>
      </c>
    </row>
    <row r="455" spans="1:4">
      <c r="A455" s="87" t="s">
        <v>1225</v>
      </c>
      <c r="B455" s="93" t="s">
        <v>1226</v>
      </c>
    </row>
    <row r="456" spans="1:4">
      <c r="A456" s="87" t="s">
        <v>1227</v>
      </c>
      <c r="B456" s="93" t="s">
        <v>1228</v>
      </c>
    </row>
    <row r="457" spans="1:4">
      <c r="A457" s="87" t="s">
        <v>1229</v>
      </c>
      <c r="B457" s="93" t="s">
        <v>1230</v>
      </c>
    </row>
    <row r="458" spans="1:4">
      <c r="A458" s="91" t="s">
        <v>210</v>
      </c>
      <c r="B458" s="90" t="s">
        <v>1568</v>
      </c>
      <c r="C458" s="89"/>
      <c r="D458" s="89"/>
    </row>
    <row r="459" spans="1:4">
      <c r="A459" s="87" t="s">
        <v>1231</v>
      </c>
      <c r="B459" s="93" t="s">
        <v>1232</v>
      </c>
    </row>
    <row r="460" spans="1:4">
      <c r="A460" s="87" t="s">
        <v>1233</v>
      </c>
      <c r="B460" s="93" t="s">
        <v>1234</v>
      </c>
    </row>
    <row r="461" spans="1:4">
      <c r="A461" s="87" t="s">
        <v>1235</v>
      </c>
      <c r="B461" s="93" t="s">
        <v>1236</v>
      </c>
    </row>
    <row r="462" spans="1:4">
      <c r="A462" s="87" t="s">
        <v>1237</v>
      </c>
      <c r="B462" s="93" t="s">
        <v>1238</v>
      </c>
    </row>
    <row r="463" spans="1:4">
      <c r="A463" s="87" t="s">
        <v>1239</v>
      </c>
      <c r="B463" s="93" t="s">
        <v>1240</v>
      </c>
    </row>
    <row r="464" spans="1:4">
      <c r="A464" s="87" t="s">
        <v>1241</v>
      </c>
      <c r="B464" s="93" t="s">
        <v>1242</v>
      </c>
    </row>
    <row r="465" spans="1:2">
      <c r="A465" s="87" t="s">
        <v>1243</v>
      </c>
      <c r="B465" s="93" t="s">
        <v>1244</v>
      </c>
    </row>
    <row r="466" spans="1:2">
      <c r="A466" s="87" t="s">
        <v>1245</v>
      </c>
      <c r="B466" s="93" t="s">
        <v>1246</v>
      </c>
    </row>
    <row r="467" spans="1:2">
      <c r="A467" s="87" t="s">
        <v>1247</v>
      </c>
      <c r="B467" s="93" t="s">
        <v>1248</v>
      </c>
    </row>
    <row r="468" spans="1:2">
      <c r="A468" s="87" t="s">
        <v>1249</v>
      </c>
      <c r="B468" s="93" t="s">
        <v>1250</v>
      </c>
    </row>
    <row r="469" spans="1:2">
      <c r="A469" s="87" t="s">
        <v>1251</v>
      </c>
      <c r="B469" s="93" t="s">
        <v>1252</v>
      </c>
    </row>
    <row r="470" spans="1:2">
      <c r="A470" s="87" t="s">
        <v>1253</v>
      </c>
      <c r="B470" s="93" t="s">
        <v>1254</v>
      </c>
    </row>
    <row r="471" spans="1:2">
      <c r="A471" s="87" t="s">
        <v>1255</v>
      </c>
      <c r="B471" s="93" t="s">
        <v>1256</v>
      </c>
    </row>
    <row r="472" spans="1:2">
      <c r="A472" s="87" t="s">
        <v>1257</v>
      </c>
      <c r="B472" s="93" t="s">
        <v>1258</v>
      </c>
    </row>
    <row r="473" spans="1:2">
      <c r="A473" s="87" t="s">
        <v>1259</v>
      </c>
      <c r="B473" s="93" t="s">
        <v>1260</v>
      </c>
    </row>
    <row r="474" spans="1:2">
      <c r="A474" s="87" t="s">
        <v>1261</v>
      </c>
      <c r="B474" s="94" t="s">
        <v>1262</v>
      </c>
    </row>
    <row r="475" spans="1:2">
      <c r="A475" s="87" t="s">
        <v>1263</v>
      </c>
      <c r="B475" s="93" t="s">
        <v>1264</v>
      </c>
    </row>
    <row r="476" spans="1:2">
      <c r="A476" s="87" t="s">
        <v>1265</v>
      </c>
      <c r="B476" s="93" t="s">
        <v>1266</v>
      </c>
    </row>
    <row r="477" spans="1:2">
      <c r="A477" s="87" t="s">
        <v>1267</v>
      </c>
      <c r="B477" s="93" t="s">
        <v>1268</v>
      </c>
    </row>
    <row r="478" spans="1:2">
      <c r="A478" s="87" t="s">
        <v>1269</v>
      </c>
      <c r="B478" s="93" t="s">
        <v>1270</v>
      </c>
    </row>
    <row r="479" spans="1:2">
      <c r="A479" s="87" t="s">
        <v>1271</v>
      </c>
      <c r="B479" s="93" t="s">
        <v>1272</v>
      </c>
    </row>
    <row r="480" spans="1:2">
      <c r="A480" s="87" t="s">
        <v>1273</v>
      </c>
      <c r="B480" s="93" t="s">
        <v>1274</v>
      </c>
    </row>
    <row r="481" spans="1:2">
      <c r="A481" s="87" t="s">
        <v>1275</v>
      </c>
      <c r="B481" s="93" t="s">
        <v>1276</v>
      </c>
    </row>
    <row r="482" spans="1:2">
      <c r="A482" s="87" t="s">
        <v>1277</v>
      </c>
      <c r="B482" s="93" t="s">
        <v>1278</v>
      </c>
    </row>
    <row r="483" spans="1:2">
      <c r="A483" s="87" t="s">
        <v>1279</v>
      </c>
      <c r="B483" s="93" t="s">
        <v>1280</v>
      </c>
    </row>
    <row r="484" spans="1:2">
      <c r="A484" s="87" t="s">
        <v>1281</v>
      </c>
      <c r="B484" s="93" t="s">
        <v>1282</v>
      </c>
    </row>
    <row r="485" spans="1:2">
      <c r="A485" s="87" t="s">
        <v>1283</v>
      </c>
      <c r="B485" s="93" t="s">
        <v>1284</v>
      </c>
    </row>
    <row r="486" spans="1:2">
      <c r="A486" s="87" t="s">
        <v>1285</v>
      </c>
      <c r="B486" s="93" t="s">
        <v>1286</v>
      </c>
    </row>
    <row r="487" spans="1:2">
      <c r="A487" s="87" t="s">
        <v>1287</v>
      </c>
      <c r="B487" s="93" t="s">
        <v>1288</v>
      </c>
    </row>
    <row r="488" spans="1:2">
      <c r="A488" s="87" t="s">
        <v>1289</v>
      </c>
      <c r="B488" s="93" t="s">
        <v>1290</v>
      </c>
    </row>
    <row r="489" spans="1:2">
      <c r="A489" s="87" t="s">
        <v>1291</v>
      </c>
      <c r="B489" s="94" t="s">
        <v>1292</v>
      </c>
    </row>
    <row r="490" spans="1:2">
      <c r="A490" s="87" t="s">
        <v>1293</v>
      </c>
      <c r="B490" s="93" t="s">
        <v>1294</v>
      </c>
    </row>
    <row r="491" spans="1:2">
      <c r="A491" s="87" t="s">
        <v>1295</v>
      </c>
      <c r="B491" s="93" t="s">
        <v>1296</v>
      </c>
    </row>
    <row r="492" spans="1:2">
      <c r="A492" s="87" t="s">
        <v>1297</v>
      </c>
      <c r="B492" s="93" t="s">
        <v>1298</v>
      </c>
    </row>
    <row r="493" spans="1:2">
      <c r="A493" s="87" t="s">
        <v>1299</v>
      </c>
      <c r="B493" s="93" t="s">
        <v>1300</v>
      </c>
    </row>
    <row r="494" spans="1:2">
      <c r="A494" s="87" t="s">
        <v>1301</v>
      </c>
      <c r="B494" s="93" t="s">
        <v>1302</v>
      </c>
    </row>
    <row r="495" spans="1:2">
      <c r="A495" s="87" t="s">
        <v>1303</v>
      </c>
      <c r="B495" s="93" t="s">
        <v>1092</v>
      </c>
    </row>
    <row r="496" spans="1:2">
      <c r="A496" s="87" t="s">
        <v>1304</v>
      </c>
      <c r="B496" s="93" t="s">
        <v>1305</v>
      </c>
    </row>
    <row r="497" spans="1:2">
      <c r="A497" s="87" t="s">
        <v>1306</v>
      </c>
      <c r="B497" s="93" t="s">
        <v>1307</v>
      </c>
    </row>
    <row r="498" spans="1:2">
      <c r="A498" s="87" t="s">
        <v>1308</v>
      </c>
      <c r="B498" s="93" t="s">
        <v>1309</v>
      </c>
    </row>
    <row r="499" spans="1:2">
      <c r="A499" s="87" t="s">
        <v>1310</v>
      </c>
      <c r="B499" s="93" t="s">
        <v>1311</v>
      </c>
    </row>
    <row r="500" spans="1:2">
      <c r="A500" s="87" t="s">
        <v>1312</v>
      </c>
      <c r="B500" s="93" t="s">
        <v>1313</v>
      </c>
    </row>
    <row r="501" spans="1:2">
      <c r="A501" s="87" t="s">
        <v>1314</v>
      </c>
      <c r="B501" s="93" t="s">
        <v>1315</v>
      </c>
    </row>
    <row r="502" spans="1:2">
      <c r="A502" s="87" t="s">
        <v>1316</v>
      </c>
      <c r="B502" s="93" t="s">
        <v>1317</v>
      </c>
    </row>
    <row r="503" spans="1:2">
      <c r="A503" s="87" t="s">
        <v>1318</v>
      </c>
      <c r="B503" s="93" t="s">
        <v>1319</v>
      </c>
    </row>
    <row r="504" spans="1:2">
      <c r="A504" s="87" t="s">
        <v>1320</v>
      </c>
      <c r="B504" s="93" t="s">
        <v>1321</v>
      </c>
    </row>
    <row r="505" spans="1:2">
      <c r="A505" s="87" t="s">
        <v>1322</v>
      </c>
      <c r="B505" s="93" t="s">
        <v>1323</v>
      </c>
    </row>
    <row r="506" spans="1:2">
      <c r="A506" s="87" t="s">
        <v>1324</v>
      </c>
      <c r="B506" s="93" t="s">
        <v>1325</v>
      </c>
    </row>
    <row r="507" spans="1:2">
      <c r="A507" s="87" t="s">
        <v>1326</v>
      </c>
      <c r="B507" s="93" t="s">
        <v>1327</v>
      </c>
    </row>
    <row r="508" spans="1:2">
      <c r="A508" s="87" t="s">
        <v>1328</v>
      </c>
      <c r="B508" s="93" t="s">
        <v>1329</v>
      </c>
    </row>
    <row r="509" spans="1:2">
      <c r="A509" s="87" t="s">
        <v>1330</v>
      </c>
      <c r="B509" s="93" t="s">
        <v>1331</v>
      </c>
    </row>
    <row r="510" spans="1:2">
      <c r="A510" s="87" t="s">
        <v>1332</v>
      </c>
      <c r="B510" s="93" t="s">
        <v>1333</v>
      </c>
    </row>
    <row r="511" spans="1:2">
      <c r="A511" s="87" t="s">
        <v>1334</v>
      </c>
      <c r="B511" s="93" t="s">
        <v>1092</v>
      </c>
    </row>
    <row r="512" spans="1:2">
      <c r="A512" s="87" t="s">
        <v>1335</v>
      </c>
      <c r="B512" s="93" t="s">
        <v>1336</v>
      </c>
    </row>
    <row r="513" spans="1:2">
      <c r="A513" s="87" t="s">
        <v>1337</v>
      </c>
      <c r="B513" s="93" t="s">
        <v>1092</v>
      </c>
    </row>
    <row r="514" spans="1:2">
      <c r="A514" s="87" t="s">
        <v>1338</v>
      </c>
      <c r="B514" s="93" t="s">
        <v>1092</v>
      </c>
    </row>
    <row r="515" spans="1:2">
      <c r="A515" s="87" t="s">
        <v>1339</v>
      </c>
      <c r="B515" s="93" t="s">
        <v>1340</v>
      </c>
    </row>
    <row r="516" spans="1:2">
      <c r="A516" s="87" t="s">
        <v>1341</v>
      </c>
      <c r="B516" s="93" t="s">
        <v>1342</v>
      </c>
    </row>
    <row r="517" spans="1:2">
      <c r="A517" s="87" t="s">
        <v>1343</v>
      </c>
      <c r="B517" s="93" t="s">
        <v>1344</v>
      </c>
    </row>
    <row r="518" spans="1:2">
      <c r="A518" s="87" t="s">
        <v>1345</v>
      </c>
      <c r="B518" s="93" t="s">
        <v>1346</v>
      </c>
    </row>
    <row r="519" spans="1:2">
      <c r="A519" s="87" t="s">
        <v>1347</v>
      </c>
      <c r="B519" s="93" t="s">
        <v>1348</v>
      </c>
    </row>
    <row r="520" spans="1:2">
      <c r="A520" s="87" t="s">
        <v>1349</v>
      </c>
      <c r="B520" s="93" t="s">
        <v>1350</v>
      </c>
    </row>
    <row r="521" spans="1:2">
      <c r="A521" s="87" t="s">
        <v>1351</v>
      </c>
      <c r="B521" s="93" t="s">
        <v>1352</v>
      </c>
    </row>
    <row r="522" spans="1:2">
      <c r="A522" s="87" t="s">
        <v>1353</v>
      </c>
      <c r="B522" s="93" t="s">
        <v>1354</v>
      </c>
    </row>
    <row r="523" spans="1:2">
      <c r="A523" s="87" t="s">
        <v>1355</v>
      </c>
      <c r="B523" s="93" t="s">
        <v>1356</v>
      </c>
    </row>
    <row r="524" spans="1:2">
      <c r="A524" s="87" t="s">
        <v>1357</v>
      </c>
      <c r="B524" s="93" t="s">
        <v>1358</v>
      </c>
    </row>
    <row r="525" spans="1:2">
      <c r="A525" s="87" t="s">
        <v>1359</v>
      </c>
      <c r="B525" s="93" t="s">
        <v>1360</v>
      </c>
    </row>
    <row r="526" spans="1:2">
      <c r="A526" s="87" t="s">
        <v>1361</v>
      </c>
      <c r="B526" s="93" t="s">
        <v>1362</v>
      </c>
    </row>
    <row r="527" spans="1:2">
      <c r="A527" s="87" t="s">
        <v>1363</v>
      </c>
      <c r="B527" s="93" t="s">
        <v>1364</v>
      </c>
    </row>
    <row r="528" spans="1:2">
      <c r="A528" s="87" t="s">
        <v>1365</v>
      </c>
      <c r="B528" s="93" t="s">
        <v>1366</v>
      </c>
    </row>
    <row r="529" spans="1:2">
      <c r="A529" s="87" t="s">
        <v>1367</v>
      </c>
      <c r="B529" s="93" t="s">
        <v>1092</v>
      </c>
    </row>
    <row r="530" spans="1:2">
      <c r="A530" s="87" t="s">
        <v>1368</v>
      </c>
      <c r="B530" s="93" t="s">
        <v>1369</v>
      </c>
    </row>
    <row r="531" spans="1:2">
      <c r="A531" s="87" t="s">
        <v>1370</v>
      </c>
      <c r="B531" s="94" t="s">
        <v>1371</v>
      </c>
    </row>
    <row r="532" spans="1:2">
      <c r="A532" s="87" t="s">
        <v>1372</v>
      </c>
      <c r="B532" s="94" t="s">
        <v>1373</v>
      </c>
    </row>
    <row r="533" spans="1:2">
      <c r="A533" s="87" t="s">
        <v>1374</v>
      </c>
      <c r="B533" s="93" t="s">
        <v>1375</v>
      </c>
    </row>
    <row r="534" spans="1:2">
      <c r="A534" s="87" t="s">
        <v>1376</v>
      </c>
      <c r="B534" s="93" t="s">
        <v>1377</v>
      </c>
    </row>
    <row r="535" spans="1:2">
      <c r="A535" s="87" t="s">
        <v>1378</v>
      </c>
      <c r="B535" s="93" t="s">
        <v>1379</v>
      </c>
    </row>
    <row r="536" spans="1:2">
      <c r="A536" s="87" t="s">
        <v>1380</v>
      </c>
      <c r="B536" s="93" t="s">
        <v>1381</v>
      </c>
    </row>
    <row r="537" spans="1:2">
      <c r="A537" s="87" t="s">
        <v>1382</v>
      </c>
      <c r="B537" s="93" t="s">
        <v>1092</v>
      </c>
    </row>
    <row r="538" spans="1:2">
      <c r="A538" s="87" t="s">
        <v>1383</v>
      </c>
      <c r="B538" s="93" t="s">
        <v>1092</v>
      </c>
    </row>
    <row r="539" spans="1:2">
      <c r="A539" s="87" t="s">
        <v>1384</v>
      </c>
      <c r="B539" s="93" t="s">
        <v>1385</v>
      </c>
    </row>
    <row r="540" spans="1:2">
      <c r="A540" s="87" t="s">
        <v>1386</v>
      </c>
      <c r="B540" s="93" t="s">
        <v>1387</v>
      </c>
    </row>
    <row r="541" spans="1:2">
      <c r="A541" s="87" t="s">
        <v>1388</v>
      </c>
      <c r="B541" s="93" t="s">
        <v>1389</v>
      </c>
    </row>
    <row r="542" spans="1:2">
      <c r="A542" s="87" t="s">
        <v>1390</v>
      </c>
      <c r="B542" s="93" t="s">
        <v>1391</v>
      </c>
    </row>
    <row r="543" spans="1:2">
      <c r="A543" s="87" t="s">
        <v>1392</v>
      </c>
      <c r="B543" s="93" t="s">
        <v>1393</v>
      </c>
    </row>
    <row r="544" spans="1:2">
      <c r="A544" s="87" t="s">
        <v>1394</v>
      </c>
      <c r="B544" s="93" t="s">
        <v>1395</v>
      </c>
    </row>
    <row r="545" spans="1:2">
      <c r="A545" s="87" t="s">
        <v>1396</v>
      </c>
      <c r="B545" s="93" t="s">
        <v>1397</v>
      </c>
    </row>
    <row r="546" spans="1:2">
      <c r="A546" s="87" t="s">
        <v>1398</v>
      </c>
      <c r="B546" s="94" t="s">
        <v>1399</v>
      </c>
    </row>
    <row r="547" spans="1:2">
      <c r="A547" s="87" t="s">
        <v>1400</v>
      </c>
      <c r="B547" s="93" t="s">
        <v>1401</v>
      </c>
    </row>
    <row r="548" spans="1:2">
      <c r="A548" s="87" t="s">
        <v>1402</v>
      </c>
      <c r="B548" s="93" t="s">
        <v>1403</v>
      </c>
    </row>
    <row r="549" spans="1:2">
      <c r="A549" s="87" t="s">
        <v>1404</v>
      </c>
      <c r="B549" s="93" t="s">
        <v>1405</v>
      </c>
    </row>
    <row r="550" spans="1:2">
      <c r="A550" s="87" t="s">
        <v>1406</v>
      </c>
      <c r="B550" s="93" t="s">
        <v>1407</v>
      </c>
    </row>
    <row r="551" spans="1:2">
      <c r="A551" s="87" t="s">
        <v>1408</v>
      </c>
      <c r="B551" s="94" t="s">
        <v>1409</v>
      </c>
    </row>
    <row r="552" spans="1:2">
      <c r="A552" s="87" t="s">
        <v>1410</v>
      </c>
      <c r="B552" s="93" t="s">
        <v>1411</v>
      </c>
    </row>
    <row r="553" spans="1:2">
      <c r="A553" s="87" t="s">
        <v>1412</v>
      </c>
      <c r="B553" s="93" t="s">
        <v>1413</v>
      </c>
    </row>
    <row r="554" spans="1:2">
      <c r="A554" s="87" t="s">
        <v>1414</v>
      </c>
      <c r="B554" s="94" t="s">
        <v>1415</v>
      </c>
    </row>
    <row r="555" spans="1:2">
      <c r="A555" s="87" t="s">
        <v>1416</v>
      </c>
      <c r="B555" s="93" t="s">
        <v>1417</v>
      </c>
    </row>
    <row r="556" spans="1:2">
      <c r="A556" s="87" t="s">
        <v>1418</v>
      </c>
      <c r="B556" s="93" t="s">
        <v>1419</v>
      </c>
    </row>
    <row r="557" spans="1:2">
      <c r="A557" s="87" t="s">
        <v>1420</v>
      </c>
      <c r="B557" s="93" t="s">
        <v>1421</v>
      </c>
    </row>
    <row r="558" spans="1:2">
      <c r="A558" s="87" t="s">
        <v>1422</v>
      </c>
      <c r="B558" s="93" t="s">
        <v>1423</v>
      </c>
    </row>
    <row r="559" spans="1:2">
      <c r="A559" s="87" t="s">
        <v>1424</v>
      </c>
      <c r="B559" s="93" t="s">
        <v>1425</v>
      </c>
    </row>
    <row r="560" spans="1:2">
      <c r="A560" s="87" t="s">
        <v>1426</v>
      </c>
      <c r="B560" s="93" t="s">
        <v>1427</v>
      </c>
    </row>
    <row r="561" spans="1:2">
      <c r="A561" s="87" t="s">
        <v>1428</v>
      </c>
      <c r="B561" s="93" t="s">
        <v>1429</v>
      </c>
    </row>
    <row r="562" spans="1:2">
      <c r="A562" s="87" t="s">
        <v>1430</v>
      </c>
      <c r="B562" s="93" t="s">
        <v>1092</v>
      </c>
    </row>
    <row r="563" spans="1:2">
      <c r="A563" s="87" t="s">
        <v>1431</v>
      </c>
      <c r="B563" s="93" t="s">
        <v>1432</v>
      </c>
    </row>
    <row r="564" spans="1:2">
      <c r="A564" s="87" t="s">
        <v>1433</v>
      </c>
      <c r="B564" s="93" t="s">
        <v>1434</v>
      </c>
    </row>
    <row r="565" spans="1:2">
      <c r="A565" s="87" t="s">
        <v>1435</v>
      </c>
      <c r="B565" s="94" t="s">
        <v>1436</v>
      </c>
    </row>
    <row r="566" spans="1:2">
      <c r="A566" s="87" t="s">
        <v>1437</v>
      </c>
      <c r="B566" s="93" t="s">
        <v>1438</v>
      </c>
    </row>
    <row r="567" spans="1:2">
      <c r="A567" s="87" t="s">
        <v>1439</v>
      </c>
      <c r="B567" s="93" t="s">
        <v>1092</v>
      </c>
    </row>
    <row r="568" spans="1:2">
      <c r="A568" s="87" t="s">
        <v>1440</v>
      </c>
      <c r="B568" s="93" t="s">
        <v>1441</v>
      </c>
    </row>
    <row r="569" spans="1:2">
      <c r="A569" s="87" t="s">
        <v>1442</v>
      </c>
      <c r="B569" s="93" t="s">
        <v>1443</v>
      </c>
    </row>
    <row r="570" spans="1:2">
      <c r="A570" s="87" t="s">
        <v>1444</v>
      </c>
      <c r="B570" s="93" t="s">
        <v>1445</v>
      </c>
    </row>
    <row r="571" spans="1:2">
      <c r="A571" s="87" t="s">
        <v>1446</v>
      </c>
      <c r="B571" s="93" t="s">
        <v>1447</v>
      </c>
    </row>
    <row r="572" spans="1:2">
      <c r="A572" s="87" t="s">
        <v>1448</v>
      </c>
      <c r="B572" s="93" t="s">
        <v>1449</v>
      </c>
    </row>
    <row r="573" spans="1:2">
      <c r="A573" s="87" t="s">
        <v>1450</v>
      </c>
      <c r="B573" s="94" t="s">
        <v>1451</v>
      </c>
    </row>
    <row r="574" spans="1:2">
      <c r="A574" s="87" t="s">
        <v>1452</v>
      </c>
      <c r="B574" s="94" t="s">
        <v>1453</v>
      </c>
    </row>
    <row r="575" spans="1:2">
      <c r="A575" s="87" t="s">
        <v>1454</v>
      </c>
      <c r="B575" s="94" t="s">
        <v>1455</v>
      </c>
    </row>
    <row r="576" spans="1:2">
      <c r="A576" s="87" t="s">
        <v>1456</v>
      </c>
      <c r="B576" s="93" t="s">
        <v>1457</v>
      </c>
    </row>
    <row r="577" spans="1:2">
      <c r="A577" s="87" t="s">
        <v>1458</v>
      </c>
      <c r="B577" s="93" t="s">
        <v>1459</v>
      </c>
    </row>
    <row r="578" spans="1:2">
      <c r="A578" s="87" t="s">
        <v>1460</v>
      </c>
      <c r="B578" s="93" t="s">
        <v>1461</v>
      </c>
    </row>
    <row r="579" spans="1:2">
      <c r="A579" s="87" t="s">
        <v>1462</v>
      </c>
      <c r="B579" s="93" t="s">
        <v>1463</v>
      </c>
    </row>
    <row r="580" spans="1:2">
      <c r="A580" s="87" t="s">
        <v>1464</v>
      </c>
      <c r="B580" s="93" t="s">
        <v>1465</v>
      </c>
    </row>
    <row r="581" spans="1:2">
      <c r="A581" s="87" t="s">
        <v>1466</v>
      </c>
      <c r="B581" s="93" t="s">
        <v>1467</v>
      </c>
    </row>
    <row r="582" spans="1:2">
      <c r="A582" s="87" t="s">
        <v>1468</v>
      </c>
      <c r="B582" s="93" t="s">
        <v>1469</v>
      </c>
    </row>
    <row r="583" spans="1:2">
      <c r="A583" s="87" t="s">
        <v>1470</v>
      </c>
      <c r="B583" s="93" t="s">
        <v>1471</v>
      </c>
    </row>
    <row r="584" spans="1:2">
      <c r="A584" s="87" t="s">
        <v>1472</v>
      </c>
      <c r="B584" s="93" t="s">
        <v>1473</v>
      </c>
    </row>
    <row r="585" spans="1:2">
      <c r="A585" s="87" t="s">
        <v>1474</v>
      </c>
      <c r="B585" s="93" t="s">
        <v>1475</v>
      </c>
    </row>
    <row r="586" spans="1:2">
      <c r="A586" s="87" t="s">
        <v>1476</v>
      </c>
      <c r="B586" s="93" t="s">
        <v>1092</v>
      </c>
    </row>
    <row r="587" spans="1:2">
      <c r="A587" s="87" t="s">
        <v>1477</v>
      </c>
      <c r="B587" s="93" t="s">
        <v>1478</v>
      </c>
    </row>
    <row r="588" spans="1:2">
      <c r="A588" s="87" t="s">
        <v>1479</v>
      </c>
      <c r="B588" s="93" t="s">
        <v>1480</v>
      </c>
    </row>
    <row r="589" spans="1:2">
      <c r="A589" s="87" t="s">
        <v>1481</v>
      </c>
      <c r="B589" s="93" t="s">
        <v>1482</v>
      </c>
    </row>
    <row r="590" spans="1:2">
      <c r="A590" s="87" t="s">
        <v>1483</v>
      </c>
      <c r="B590" s="93" t="s">
        <v>1484</v>
      </c>
    </row>
    <row r="591" spans="1:2">
      <c r="A591" s="87" t="s">
        <v>1485</v>
      </c>
      <c r="B591" s="93" t="s">
        <v>1486</v>
      </c>
    </row>
    <row r="592" spans="1:2">
      <c r="A592" s="87" t="s">
        <v>1487</v>
      </c>
      <c r="B592" s="93" t="s">
        <v>1488</v>
      </c>
    </row>
    <row r="593" spans="1:2">
      <c r="A593" s="87" t="s">
        <v>1489</v>
      </c>
      <c r="B593" s="93" t="s">
        <v>1490</v>
      </c>
    </row>
    <row r="594" spans="1:2">
      <c r="A594" s="87" t="s">
        <v>1491</v>
      </c>
      <c r="B594" s="93" t="s">
        <v>1492</v>
      </c>
    </row>
    <row r="595" spans="1:2">
      <c r="A595" s="87" t="s">
        <v>1493</v>
      </c>
      <c r="B595" s="93" t="s">
        <v>1494</v>
      </c>
    </row>
    <row r="596" spans="1:2">
      <c r="A596" s="87" t="s">
        <v>1495</v>
      </c>
      <c r="B596" s="93" t="s">
        <v>1496</v>
      </c>
    </row>
    <row r="597" spans="1:2">
      <c r="A597" s="87" t="s">
        <v>1497</v>
      </c>
      <c r="B597" s="93" t="s">
        <v>1498</v>
      </c>
    </row>
    <row r="598" spans="1:2">
      <c r="A598" s="87" t="s">
        <v>1499</v>
      </c>
      <c r="B598" s="94" t="s">
        <v>1500</v>
      </c>
    </row>
    <row r="599" spans="1:2">
      <c r="A599" s="87" t="s">
        <v>1501</v>
      </c>
      <c r="B599" s="93" t="s">
        <v>1502</v>
      </c>
    </row>
    <row r="600" spans="1:2">
      <c r="A600" s="87" t="s">
        <v>1503</v>
      </c>
      <c r="B600" s="93" t="s">
        <v>1504</v>
      </c>
    </row>
    <row r="601" spans="1:2">
      <c r="A601" s="87" t="s">
        <v>1505</v>
      </c>
      <c r="B601" s="93" t="s">
        <v>1506</v>
      </c>
    </row>
    <row r="602" spans="1:2">
      <c r="A602" s="87" t="s">
        <v>1507</v>
      </c>
      <c r="B602" s="93" t="s">
        <v>1508</v>
      </c>
    </row>
    <row r="603" spans="1:2">
      <c r="A603" s="87" t="s">
        <v>1509</v>
      </c>
      <c r="B603" s="93" t="s">
        <v>1510</v>
      </c>
    </row>
    <row r="604" spans="1:2">
      <c r="A604" s="87" t="s">
        <v>1511</v>
      </c>
      <c r="B604" s="94" t="s">
        <v>1512</v>
      </c>
    </row>
    <row r="605" spans="1:2">
      <c r="A605" s="87" t="s">
        <v>1513</v>
      </c>
      <c r="B605" s="93" t="s">
        <v>1514</v>
      </c>
    </row>
    <row r="606" spans="1:2">
      <c r="A606" s="87" t="s">
        <v>1515</v>
      </c>
      <c r="B606" s="93" t="s">
        <v>1092</v>
      </c>
    </row>
    <row r="607" spans="1:2">
      <c r="A607" s="87" t="s">
        <v>1516</v>
      </c>
      <c r="B607" s="93" t="s">
        <v>1517</v>
      </c>
    </row>
    <row r="608" spans="1:2">
      <c r="A608" s="87" t="s">
        <v>1518</v>
      </c>
      <c r="B608" s="93" t="s">
        <v>1519</v>
      </c>
    </row>
    <row r="609" spans="1:2">
      <c r="A609" s="87" t="s">
        <v>1520</v>
      </c>
      <c r="B609" s="93" t="s">
        <v>1521</v>
      </c>
    </row>
    <row r="610" spans="1:2">
      <c r="A610" s="87" t="s">
        <v>1522</v>
      </c>
      <c r="B610" s="93" t="s">
        <v>1523</v>
      </c>
    </row>
    <row r="611" spans="1:2">
      <c r="A611" s="87" t="s">
        <v>1524</v>
      </c>
      <c r="B611" s="93" t="s">
        <v>1525</v>
      </c>
    </row>
    <row r="612" spans="1:2">
      <c r="A612" s="87" t="s">
        <v>1526</v>
      </c>
      <c r="B612" s="93" t="s">
        <v>1527</v>
      </c>
    </row>
    <row r="613" spans="1:2">
      <c r="A613" s="87" t="s">
        <v>1528</v>
      </c>
      <c r="B613" s="93" t="s">
        <v>1529</v>
      </c>
    </row>
    <row r="614" spans="1:2">
      <c r="A614" s="87" t="s">
        <v>1530</v>
      </c>
      <c r="B614" s="93" t="s">
        <v>1531</v>
      </c>
    </row>
    <row r="615" spans="1:2">
      <c r="A615" s="87" t="s">
        <v>1532</v>
      </c>
      <c r="B615" s="93" t="s">
        <v>1533</v>
      </c>
    </row>
    <row r="616" spans="1:2">
      <c r="A616" s="87" t="s">
        <v>1534</v>
      </c>
      <c r="B616" s="93" t="s">
        <v>1535</v>
      </c>
    </row>
    <row r="617" spans="1:2">
      <c r="A617" s="87" t="s">
        <v>1536</v>
      </c>
      <c r="B617" s="93" t="s">
        <v>1537</v>
      </c>
    </row>
    <row r="618" spans="1:2">
      <c r="A618" s="87" t="s">
        <v>1538</v>
      </c>
      <c r="B618" s="93" t="s">
        <v>1539</v>
      </c>
    </row>
    <row r="619" spans="1:2">
      <c r="A619" s="87" t="s">
        <v>1540</v>
      </c>
      <c r="B619" s="93" t="s">
        <v>1541</v>
      </c>
    </row>
    <row r="620" spans="1:2">
      <c r="A620" s="87" t="s">
        <v>1542</v>
      </c>
      <c r="B620" s="93" t="s">
        <v>1543</v>
      </c>
    </row>
    <row r="621" spans="1:2">
      <c r="A621" s="87" t="s">
        <v>1544</v>
      </c>
      <c r="B621" s="93" t="s">
        <v>1545</v>
      </c>
    </row>
    <row r="622" spans="1:2">
      <c r="A622" s="87" t="s">
        <v>1546</v>
      </c>
      <c r="B622" s="93" t="s">
        <v>1547</v>
      </c>
    </row>
    <row r="623" spans="1:2">
      <c r="A623" s="87" t="s">
        <v>1548</v>
      </c>
      <c r="B623" s="93" t="s">
        <v>1549</v>
      </c>
    </row>
    <row r="624" spans="1:2">
      <c r="A624" s="87" t="s">
        <v>1550</v>
      </c>
      <c r="B624" s="93" t="s">
        <v>1551</v>
      </c>
    </row>
    <row r="625" spans="1:4">
      <c r="A625" s="87" t="s">
        <v>1552</v>
      </c>
      <c r="B625" s="93" t="s">
        <v>1553</v>
      </c>
    </row>
    <row r="626" spans="1:4">
      <c r="A626" s="87" t="s">
        <v>1554</v>
      </c>
      <c r="B626" s="93" t="s">
        <v>1555</v>
      </c>
    </row>
    <row r="627" spans="1:4">
      <c r="A627" s="87" t="s">
        <v>1556</v>
      </c>
      <c r="B627" s="93" t="s">
        <v>1557</v>
      </c>
    </row>
    <row r="628" spans="1:4">
      <c r="A628" s="87" t="s">
        <v>1558</v>
      </c>
      <c r="B628" s="93" t="s">
        <v>1559</v>
      </c>
    </row>
    <row r="629" spans="1:4">
      <c r="A629" s="87" t="s">
        <v>1560</v>
      </c>
      <c r="B629" s="93" t="s">
        <v>1561</v>
      </c>
    </row>
    <row r="630" spans="1:4">
      <c r="A630" s="87" t="s">
        <v>1562</v>
      </c>
      <c r="B630" s="93" t="s">
        <v>1563</v>
      </c>
    </row>
    <row r="631" spans="1:4" s="5" customFormat="1" ht="25.5">
      <c r="A631" s="88" t="s">
        <v>1565</v>
      </c>
      <c r="B631" s="92" t="s">
        <v>1564</v>
      </c>
    </row>
    <row r="632" spans="1:4" s="5" customFormat="1" ht="25.5">
      <c r="A632" s="88" t="s">
        <v>1566</v>
      </c>
      <c r="B632" s="92" t="s">
        <v>1567</v>
      </c>
    </row>
    <row r="633" spans="1:4" s="5" customFormat="1" ht="25.5">
      <c r="A633" s="88" t="s">
        <v>1575</v>
      </c>
      <c r="B633" s="92" t="s">
        <v>1577</v>
      </c>
    </row>
    <row r="634" spans="1:4" s="5" customFormat="1" ht="25.5">
      <c r="A634" s="88" t="s">
        <v>1576</v>
      </c>
      <c r="B634" s="92" t="s">
        <v>1578</v>
      </c>
    </row>
    <row r="635" spans="1:4" ht="51">
      <c r="A635" s="89" t="s">
        <v>171</v>
      </c>
      <c r="B635" s="90" t="str">
        <f>CONCATENATE(B490,"; ",B491,"; ",B492,"; ",B499,"; ",B501,"; ",B502,"; ",B540)</f>
        <v>Physical Access Authorizations; Physical Access Control; Access Control for Transmission Medium; Emergency Power; Fire Protection; Temperature and Humidity Controls; External Information System Services</v>
      </c>
      <c r="C635" s="89"/>
      <c r="D635" s="89"/>
    </row>
    <row r="636" spans="1:4" ht="51">
      <c r="A636" s="91" t="s">
        <v>179</v>
      </c>
      <c r="B636" s="90"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89"/>
      <c r="D636" s="89"/>
    </row>
    <row r="637" spans="1:4" ht="25.5">
      <c r="A637" s="89" t="s">
        <v>184</v>
      </c>
      <c r="B637" s="90" t="str">
        <f>CONCATENATE(B372,"; ",B373,"; ",B376)</f>
        <v>Account Management; Access Enforcement; Least Privilege</v>
      </c>
      <c r="C637" s="89"/>
      <c r="D637" s="89"/>
    </row>
    <row r="638" spans="1:4" ht="38.25">
      <c r="A638" s="91" t="s">
        <v>194</v>
      </c>
      <c r="B638" s="90" t="str">
        <f>CONCATENATE(B373,"; ",B435,"; ",B632)</f>
        <v>Access Enforcement; Least Functionality; Guide to Enterprise Telework, Remote Access, and Bring Your Own Device (BYOD) Security</v>
      </c>
      <c r="C638" s="89"/>
      <c r="D638" s="89"/>
    </row>
    <row r="639" spans="1:4">
      <c r="A639" s="91" t="s">
        <v>199</v>
      </c>
      <c r="B639" s="90" t="str">
        <f>CONCATENATE(B428,"; ",B557)</f>
        <v>Internal System Connections; Information in Shared Resources</v>
      </c>
      <c r="C639" s="89"/>
      <c r="D639" s="89"/>
    </row>
    <row r="640" spans="1:4">
      <c r="A640" s="91" t="s">
        <v>213</v>
      </c>
      <c r="B640" s="90" t="str">
        <f>CONCATENATE(B454,"; ",B457)</f>
        <v>Identification and Authentication (Organizational Users); Authenticator Management</v>
      </c>
      <c r="C640" s="89"/>
      <c r="D640" s="89"/>
    </row>
    <row r="641" spans="1:4" ht="63.75">
      <c r="A641" s="91" t="s">
        <v>220</v>
      </c>
      <c r="B641" s="90"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89"/>
      <c r="D641" s="89"/>
    </row>
    <row r="642" spans="1:4" ht="51">
      <c r="A642" s="91" t="s">
        <v>225</v>
      </c>
      <c r="B642" s="90"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89"/>
      <c r="D642" s="89"/>
    </row>
    <row r="643" spans="1:4" ht="38.25">
      <c r="A643" s="89" t="s">
        <v>228</v>
      </c>
      <c r="B643" s="90" t="str">
        <f>CONCATENATE(B375,"; ",B443,"; ", B449,"; ",B631)</f>
        <v>Separation of Duties; Contingency Plan Testing; Information System Recovery and Reconstitution; Contingency Planning Guide for Federal Information Systems</v>
      </c>
      <c r="C643" s="89"/>
      <c r="D643" s="89"/>
    </row>
    <row r="644" spans="1:4" ht="25.5">
      <c r="A644" s="89" t="s">
        <v>232</v>
      </c>
      <c r="B644" s="90" t="str">
        <f>CONCATENATE(B431,"; ",B432,"; ",B433)</f>
        <v>Configuration Change Control; Security Impact Analysis; Access Restrictions for Change</v>
      </c>
      <c r="C644" s="89"/>
      <c r="D644" s="89"/>
    </row>
    <row r="645" spans="1:4" ht="25.5">
      <c r="A645" s="89" t="s">
        <v>239</v>
      </c>
      <c r="B645" s="90" t="str">
        <f>CONCATENATE(B374,"; ",B482,"; ",B484)</f>
        <v>Information Flow Enforcement; Media Access; Media Storage</v>
      </c>
      <c r="C645" s="89"/>
      <c r="D645" s="89"/>
    </row>
    <row r="646" spans="1:4" ht="25.5">
      <c r="A646" s="89" t="s">
        <v>243</v>
      </c>
      <c r="B646" s="90" t="str">
        <f>CONCATENATE(B482,"; ",B391)</f>
        <v>Media Access; Access Control: Full device / container based encryption</v>
      </c>
      <c r="C646" s="89"/>
      <c r="D646" s="89"/>
    </row>
    <row r="647" spans="1:4">
      <c r="A647" s="89" t="s">
        <v>246</v>
      </c>
      <c r="B647" s="90" t="str">
        <f>CONCATENATE(B448,"; ",B485)</f>
        <v>Information System Backup; Media Transport</v>
      </c>
      <c r="C647" s="89"/>
      <c r="D647" s="89"/>
    </row>
    <row r="648" spans="1:4" ht="102">
      <c r="A648" s="89" t="s">
        <v>250</v>
      </c>
      <c r="B648" s="90"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89"/>
      <c r="D648" s="89"/>
    </row>
    <row r="649" spans="1:4">
      <c r="A649" s="89" t="s">
        <v>269</v>
      </c>
      <c r="B649" s="90" t="str">
        <f>CONCATENATE(B466,"; ",B468,"; ",B473)</f>
        <v>Incident Response Training; Incident Handling; Information Spillage Response</v>
      </c>
      <c r="C649" s="89"/>
      <c r="D649" s="89"/>
    </row>
    <row r="650" spans="1:4" ht="25.5">
      <c r="A650" s="89" t="s">
        <v>271</v>
      </c>
      <c r="B650" s="90" t="str">
        <f>CONCATENATE(B466,"; ",B468,"; ",B474)</f>
        <v>Incident Response Training; Incident Handling; Integrated Information Security Analysis Team</v>
      </c>
      <c r="C650" s="89"/>
      <c r="D650" s="89"/>
    </row>
    <row r="651" spans="1:4" ht="25.5">
      <c r="A651" s="89" t="s">
        <v>275</v>
      </c>
      <c r="B651" s="90" t="str">
        <f>CONCATENATE(B484,"; ",B490,"; ",B493,"; ",B494,"; ",B505)</f>
        <v>Media Storage; Physical Access Authorizations; Access Control for Output Devices; Monitoring Physical Access; Alternate Work Site</v>
      </c>
    </row>
    <row r="652" spans="1:4" ht="25.5">
      <c r="A652" s="89" t="s">
        <v>279</v>
      </c>
      <c r="B652" s="90" t="str">
        <f>CONCATENATE(B482,"; ",B485,"; ",B487)</f>
        <v>Media Access; Media Transport; Media Use</v>
      </c>
    </row>
    <row r="653" spans="1:4" ht="38.25">
      <c r="A653" s="89" t="s">
        <v>283</v>
      </c>
      <c r="B653" s="90" t="str">
        <f>CONCATENATE(B616,"; ",B624,"; ",B602,"; ",B424,"; ",B615)</f>
        <v>Senior Information Security Officer; Security Authorization Process; Security Alerts, Advisories, and Directives; Plan of Action and Milestones; Information Security Program Plan</v>
      </c>
    </row>
    <row r="654" spans="1:4" ht="51">
      <c r="A654" s="89" t="s">
        <v>287</v>
      </c>
      <c r="B654" s="90"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8.25">
      <c r="A655" s="89" t="s">
        <v>290</v>
      </c>
      <c r="B655" s="90"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89" t="s">
        <v>292</v>
      </c>
      <c r="B656" s="90" t="str">
        <f>CONCATENATE(B424,"; ",B615)</f>
        <v>Plan of Action and Milestones; Information Security Program Plan</v>
      </c>
    </row>
    <row r="657" spans="1:2" ht="38.25">
      <c r="A657" s="89" t="s">
        <v>298</v>
      </c>
      <c r="B657" s="90" t="str">
        <f>CONCATENATE(B430,"; ",B434,"; ",B431,"; ",B390,"; ",B476)</f>
        <v>Baseline Configuration; Configuration Settings; Configuration Change Control; Access Control for Mobile Devices; Controlled Maintenance</v>
      </c>
    </row>
    <row r="658" spans="1:2" ht="25.5">
      <c r="A658" s="89" t="s">
        <v>174</v>
      </c>
      <c r="B658" s="90" t="s">
        <v>1579</v>
      </c>
    </row>
    <row r="659" spans="1:2" ht="25.5">
      <c r="A659" s="89" t="s">
        <v>235</v>
      </c>
      <c r="B659" s="90" t="s">
        <v>1580</v>
      </c>
    </row>
    <row r="660" spans="1:2">
      <c r="A660" s="89"/>
      <c r="B660" s="90"/>
    </row>
    <row r="661" spans="1:2">
      <c r="A661" s="89"/>
      <c r="B661" s="90"/>
    </row>
    <row r="662" spans="1:2">
      <c r="A662" s="89"/>
      <c r="B662" s="90"/>
    </row>
    <row r="663" spans="1:2">
      <c r="A663" s="89"/>
      <c r="B663" s="90"/>
    </row>
    <row r="664" spans="1:2">
      <c r="A664" s="89"/>
      <c r="B664" s="90"/>
    </row>
    <row r="665" spans="1:2">
      <c r="A665" s="89"/>
      <c r="B665" s="90"/>
    </row>
    <row r="666" spans="1:2">
      <c r="A666" s="89"/>
      <c r="B666" s="90"/>
    </row>
    <row r="667" spans="1:2">
      <c r="A667" s="89"/>
      <c r="B667" s="90"/>
    </row>
    <row r="668" spans="1:2">
      <c r="A668" s="89"/>
      <c r="B668" s="90"/>
    </row>
    <row r="669" spans="1:2">
      <c r="A669" s="89"/>
      <c r="B669" s="90"/>
    </row>
    <row r="670" spans="1:2">
      <c r="A670" s="89"/>
      <c r="B670" s="90"/>
    </row>
    <row r="671" spans="1:2">
      <c r="A671" s="89"/>
      <c r="B671" s="90"/>
    </row>
    <row r="672" spans="1:2">
      <c r="A672" s="89"/>
      <c r="B672" s="90"/>
    </row>
    <row r="673" spans="1:2">
      <c r="A673" s="89"/>
      <c r="B673" s="90"/>
    </row>
    <row r="674" spans="1:2">
      <c r="A674" s="89"/>
      <c r="B674" s="90"/>
    </row>
    <row r="675" spans="1:2">
      <c r="A675" s="89"/>
      <c r="B675" s="90"/>
    </row>
    <row r="676" spans="1:2">
      <c r="A676" s="89"/>
      <c r="B676" s="90"/>
    </row>
    <row r="677" spans="1:2">
      <c r="A677" s="89"/>
      <c r="B677" s="90"/>
    </row>
    <row r="678" spans="1:2">
      <c r="A678" s="89"/>
      <c r="B678" s="90"/>
    </row>
    <row r="679" spans="1:2">
      <c r="A679" s="89"/>
      <c r="B679" s="90"/>
    </row>
    <row r="680" spans="1:2">
      <c r="A680" s="89"/>
      <c r="B680" s="90"/>
    </row>
    <row r="681" spans="1:2">
      <c r="A681" s="89"/>
      <c r="B681" s="90"/>
    </row>
    <row r="682" spans="1:2">
      <c r="A682" s="89"/>
      <c r="B682" s="90"/>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7" t="s">
        <v>382</v>
      </c>
    </row>
    <row r="49" spans="1:3" ht="15.75" customHeight="1">
      <c r="A49" s="16" t="s">
        <v>385</v>
      </c>
    </row>
    <row r="50" spans="1:3" ht="15.75" customHeight="1">
      <c r="A50" s="16" t="s">
        <v>384</v>
      </c>
    </row>
    <row r="51" spans="1:3" ht="15.75" customHeight="1">
      <c r="A51" s="16" t="s">
        <v>383</v>
      </c>
    </row>
    <row r="52" spans="1:3" ht="15.75" customHeight="1"/>
    <row r="53" spans="1:3" ht="15.75" customHeight="1">
      <c r="A53" s="17" t="s">
        <v>388</v>
      </c>
    </row>
    <row r="54" spans="1:3" ht="15.75" customHeight="1">
      <c r="A54" s="16" t="s">
        <v>389</v>
      </c>
    </row>
    <row r="55" spans="1:3" ht="15.75" customHeight="1">
      <c r="A55" s="16" t="s">
        <v>390</v>
      </c>
    </row>
    <row r="56" spans="1:3" ht="15.75" customHeight="1">
      <c r="A56" s="16" t="s">
        <v>391</v>
      </c>
    </row>
    <row r="57" spans="1:3" ht="15.75" customHeight="1"/>
    <row r="58" spans="1:3" ht="15.75" customHeight="1">
      <c r="A58" s="15" t="s">
        <v>1589</v>
      </c>
    </row>
    <row r="59" spans="1:3" ht="15.75" customHeight="1">
      <c r="A59" s="16" t="s">
        <v>161</v>
      </c>
      <c r="B59" s="2">
        <v>4</v>
      </c>
      <c r="C59" s="11"/>
    </row>
    <row r="60" spans="1:3" ht="15.75" customHeight="1">
      <c r="A60" s="16" t="s">
        <v>162</v>
      </c>
      <c r="B60" s="2">
        <v>5</v>
      </c>
      <c r="C60" s="11"/>
    </row>
    <row r="61" spans="1:3" ht="15.75" customHeight="1">
      <c r="A61" s="16" t="s">
        <v>163</v>
      </c>
      <c r="B61" s="2">
        <v>6</v>
      </c>
      <c r="C61" s="11"/>
    </row>
    <row r="62" spans="1:3" ht="15.75" customHeight="1">
      <c r="A62" s="16" t="s">
        <v>164</v>
      </c>
      <c r="B62" s="2">
        <v>7</v>
      </c>
      <c r="C62" s="11"/>
    </row>
    <row r="63" spans="1:3" ht="15.75" customHeight="1">
      <c r="A63" s="16" t="s">
        <v>165</v>
      </c>
      <c r="B63" s="2">
        <v>8</v>
      </c>
      <c r="C63" s="11"/>
    </row>
    <row r="64" spans="1:3" ht="15.75" customHeight="1">
      <c r="A64" s="16"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Rosie Baiza</cp:lastModifiedBy>
  <cp:lastPrinted>2018-10-15T13:39:51Z</cp:lastPrinted>
  <dcterms:created xsi:type="dcterms:W3CDTF">2018-08-03T18:00:06Z</dcterms:created>
  <dcterms:modified xsi:type="dcterms:W3CDTF">2019-11-13T18:39:57Z</dcterms:modified>
</cp:coreProperties>
</file>